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917" activeTab="0"/>
  </bookViews>
  <sheets>
    <sheet name="01.01.2020" sheetId="1" r:id="rId1"/>
  </sheets>
  <definedNames>
    <definedName name="_xlnm.Print_Area" localSheetId="0">'01.01.2020'!$A$1:$E$877</definedName>
  </definedNames>
  <calcPr fullCalcOnLoad="1"/>
</workbook>
</file>

<file path=xl/sharedStrings.xml><?xml version="1.0" encoding="utf-8"?>
<sst xmlns="http://schemas.openxmlformats.org/spreadsheetml/2006/main" count="1810" uniqueCount="1030">
  <si>
    <t>Медицинские манипуляции для больных наркологического профиля (анонимно):</t>
  </si>
  <si>
    <t>внутримышечная или подкожная инъекция для больных наркологического профиля (анонимно)</t>
  </si>
  <si>
    <t>Осмотр врачом-дерматовенерологом</t>
  </si>
  <si>
    <t>Определение общих бэта-липопротеинов в сыворотке крови</t>
  </si>
  <si>
    <t>Определение железа в сыворотке крови</t>
  </si>
  <si>
    <t>Определение ОЖСС</t>
  </si>
  <si>
    <t>Определение общего кальция в сыворотке крови</t>
  </si>
  <si>
    <t>2.28.</t>
  </si>
  <si>
    <t>2.29.</t>
  </si>
  <si>
    <t>Электро-радиокоагуляция 1 элемента доброкачественного новообразования кожи вирусной этиологии (бородавка, папиллома, контагеоный моллюск, кондилома)</t>
  </si>
  <si>
    <t>Электро-радиокоагуляция доброкачественного новообразования кожи до 0,5 см</t>
  </si>
  <si>
    <t>2.20.</t>
  </si>
  <si>
    <t>Инфильтрационная анестезия</t>
  </si>
  <si>
    <t>3.3.6.1.</t>
  </si>
  <si>
    <t>3.3.6.2.</t>
  </si>
  <si>
    <t>3.3.6.3.</t>
  </si>
  <si>
    <t>Осмотр врачом-психиатром-наркологом (психиатрических профиля)</t>
  </si>
  <si>
    <t>грудной отдел</t>
  </si>
  <si>
    <t>поясничный отдел</t>
  </si>
  <si>
    <t>пояснично-крестцовый отдел</t>
  </si>
  <si>
    <t>пальцы кистей и стоп</t>
  </si>
  <si>
    <t>кисть</t>
  </si>
  <si>
    <t>лучезапястный сустав</t>
  </si>
  <si>
    <t>предплечье</t>
  </si>
  <si>
    <t>Вакуум-мини-аборт с обезболиванием</t>
  </si>
  <si>
    <t>Удаление внутриматочного средства контрацепции</t>
  </si>
  <si>
    <t>6.3.4.</t>
  </si>
  <si>
    <t>Дыхательный тест на хеликтобактериоз (хелик)</t>
  </si>
  <si>
    <t>Функциональное исследование позвоночника</t>
  </si>
  <si>
    <t>1.1.3.17.</t>
  </si>
  <si>
    <t>Рентгенография костей таза</t>
  </si>
  <si>
    <t>1.1.4.1.</t>
  </si>
  <si>
    <t xml:space="preserve">Экскреторная урография </t>
  </si>
  <si>
    <t>1.1.4.5.</t>
  </si>
  <si>
    <t>Метросаль-пингография</t>
  </si>
  <si>
    <t>Ультразвуковое исследование органов брюшной полости:</t>
  </si>
  <si>
    <t>3.1.1.</t>
  </si>
  <si>
    <t>Печень, желчный пузырь без определения функции</t>
  </si>
  <si>
    <t>3.1.1.1.</t>
  </si>
  <si>
    <t>Обнаружение трихомонад и гонококов</t>
  </si>
  <si>
    <t>Исследование мочи по определению порфобилиногена</t>
  </si>
  <si>
    <t>Подсчет ретикулоцитов</t>
  </si>
  <si>
    <t>Подсчет эритроцитов</t>
  </si>
  <si>
    <t>Подсчет LE-клеток</t>
  </si>
  <si>
    <t>Исследование крови на малярийные паразиты</t>
  </si>
  <si>
    <t>Определение хлора в сыворотке крови</t>
  </si>
  <si>
    <t>Определение общего белка сыворотки крови</t>
  </si>
  <si>
    <t>Тимоловая проба</t>
  </si>
  <si>
    <t>Лечебный массаж предстательной железы (аппаратный)</t>
  </si>
  <si>
    <t>1.1.5.</t>
  </si>
  <si>
    <t>Рентгенологические исследования молочной железы</t>
  </si>
  <si>
    <t>1.1.5.1.</t>
  </si>
  <si>
    <t>Диагностические офтальмологические исследования:</t>
  </si>
  <si>
    <t>Плод в I триместре с 11 до 14 недель беременности или в II или III триместрах беременности при наличии пороков плода</t>
  </si>
  <si>
    <t>3.2.15.1.</t>
  </si>
  <si>
    <t>3.2.15.2.</t>
  </si>
  <si>
    <t>3.2.15.3.</t>
  </si>
  <si>
    <t>3.2.16.</t>
  </si>
  <si>
    <t>3.2.16.1.</t>
  </si>
  <si>
    <t>3.2.16.2.</t>
  </si>
  <si>
    <t>3.2.16.3.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</si>
  <si>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 жидкостью)</t>
  </si>
  <si>
    <t>Ультразвуковые исследования других органов:</t>
  </si>
  <si>
    <t>3.3.1.</t>
  </si>
  <si>
    <t>Щитовидная железа с лимфатическими поверхностными узлами</t>
  </si>
  <si>
    <t>3.3.1.1.</t>
  </si>
  <si>
    <t>3.3.1.2.</t>
  </si>
  <si>
    <t>3.3.1.3.</t>
  </si>
  <si>
    <t>3.3.2.</t>
  </si>
  <si>
    <t>Молочные железы с лимфатическими поверхностными узлами</t>
  </si>
  <si>
    <t>3.3.2.1.</t>
  </si>
  <si>
    <t>3.3.2.2.</t>
  </si>
  <si>
    <t>3.3.2.3.</t>
  </si>
  <si>
    <t>3.3.3.</t>
  </si>
  <si>
    <t>Медицинский аборт с обследованием и обезболиванием</t>
  </si>
  <si>
    <t>Введение внутриматочного средства контрацепции</t>
  </si>
  <si>
    <t>Наркология</t>
  </si>
  <si>
    <t>1.</t>
  </si>
  <si>
    <t>Определение протромбинового (тромбопластинового) времени</t>
  </si>
  <si>
    <t>Периодическая медицинская комиссия</t>
  </si>
  <si>
    <t>Осмотр врачом-терапевтом</t>
  </si>
  <si>
    <t>Осмотр врачом-офтальмологом</t>
  </si>
  <si>
    <t>Осмотр врачом-оториноларингологом</t>
  </si>
  <si>
    <t>Осмотр врачом-хирургом</t>
  </si>
  <si>
    <t>Осмотр врачом-фтизиатром</t>
  </si>
  <si>
    <t>Осмотр врачом-инфекционистом</t>
  </si>
  <si>
    <t>Осмотр врачом-урологом</t>
  </si>
  <si>
    <t>Осмотр врачом-онкологом</t>
  </si>
  <si>
    <t>Осмотр врачом-стоматологом</t>
  </si>
  <si>
    <t>Вынесение врачом-специалистом заключительного экспертного решения</t>
  </si>
  <si>
    <t>Холодовая проба</t>
  </si>
  <si>
    <t>Электротермометрия</t>
  </si>
  <si>
    <t>2.3.</t>
  </si>
  <si>
    <t>Вибрационная чувствительность</t>
  </si>
  <si>
    <t>2.4.</t>
  </si>
  <si>
    <t>Аудиометрия</t>
  </si>
  <si>
    <t>2.5.</t>
  </si>
  <si>
    <t>Вращательная проба</t>
  </si>
  <si>
    <t>2.6.</t>
  </si>
  <si>
    <t>Динамометрия</t>
  </si>
  <si>
    <t>ИТОГО для мужчин</t>
  </si>
  <si>
    <t>Осмотр врачом акушер-гинекологом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</si>
  <si>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</si>
  <si>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t>
  </si>
  <si>
    <t>Массаж спины (от VII шейного до I поясничного позвонка и от левой до правой средней аксиллярной линии, у детей - включая пояснично-крестцовую область)</t>
  </si>
  <si>
    <t>Массаж мышц передней брюшной стенки</t>
  </si>
  <si>
    <t>шейный отдел</t>
  </si>
  <si>
    <t>Дерматология</t>
  </si>
  <si>
    <t>Онкомаркер рецидива рака толстой и прямой кишки (КЭА)</t>
  </si>
  <si>
    <t>Оториноларингология</t>
  </si>
  <si>
    <t>МАНИПУЛЯЦИИ</t>
  </si>
  <si>
    <t>Промывание наружного слухового прохода</t>
  </si>
  <si>
    <t>Удаление серной пробки</t>
  </si>
  <si>
    <t>Удаление инородного тела из уха</t>
  </si>
  <si>
    <t>Продувание слуховых труб по Политцеру (1 сеанс)</t>
  </si>
  <si>
    <t>Продувание слуховых труб катетером с введением лекарств (1 сеанс)</t>
  </si>
  <si>
    <t xml:space="preserve">Миринготомия (парацентез) </t>
  </si>
  <si>
    <t>2.7.</t>
  </si>
  <si>
    <t>Акуметрия (исследование слуха шепотной речью,камертонами)</t>
  </si>
  <si>
    <t>2.8.</t>
  </si>
  <si>
    <t>2.9.</t>
  </si>
  <si>
    <t>Импедансометрия</t>
  </si>
  <si>
    <t>2.10.</t>
  </si>
  <si>
    <t>Промывание хронического уха аттиковой канюлей</t>
  </si>
  <si>
    <t>2.11.</t>
  </si>
  <si>
    <t>Массаж барабанной перепонки</t>
  </si>
  <si>
    <t>2.12.</t>
  </si>
  <si>
    <t>Туалет уха</t>
  </si>
  <si>
    <t>2.13.</t>
  </si>
  <si>
    <t>Вскрытие абсцедирующего фурункула наружного слухового прохода</t>
  </si>
  <si>
    <t>2.14.</t>
  </si>
  <si>
    <t>Первичная хирургическая обработка раны</t>
  </si>
  <si>
    <t>2.15.</t>
  </si>
  <si>
    <t>Обработка слизистой носа, глотки, гортани лекарственными препаратами</t>
  </si>
  <si>
    <t>2.16.</t>
  </si>
  <si>
    <t>Промывание лакун миндалин</t>
  </si>
  <si>
    <t>2.18.</t>
  </si>
  <si>
    <t>Удаление инородного тела гортаноглотки</t>
  </si>
  <si>
    <t>Внутригортанное вливание лекарственных средств</t>
  </si>
  <si>
    <t>Пункция верхнечелюстной пазухи</t>
  </si>
  <si>
    <t>Удаление инородного тела из носа</t>
  </si>
  <si>
    <t>2.22.</t>
  </si>
  <si>
    <t>Вскрытие абсцедирующих фурункулов носа</t>
  </si>
  <si>
    <t>Анемизация слизистой носа и носоглотки</t>
  </si>
  <si>
    <t>Анестезия слизистых</t>
  </si>
  <si>
    <t>2.25.</t>
  </si>
  <si>
    <t>Наложение повязки</t>
  </si>
  <si>
    <t>Передняя тампонада носа</t>
  </si>
  <si>
    <t>Расширение перитонзиллярного абсцесса</t>
  </si>
  <si>
    <t>Радиокаутеризация папиллом (гранул) ротоглотки, носа</t>
  </si>
  <si>
    <t>Ручная репозиция костей носа при переломах с тампонадой и наложением повязки</t>
  </si>
  <si>
    <t>2.31.</t>
  </si>
  <si>
    <t>Вскрытие перитонзиллярных абсцессов</t>
  </si>
  <si>
    <t>2.33.</t>
  </si>
  <si>
    <t>Снятие швов</t>
  </si>
  <si>
    <t>2.35.</t>
  </si>
  <si>
    <t>Полипотомия носа</t>
  </si>
  <si>
    <t>2.41.</t>
  </si>
  <si>
    <t>Фотокоагуляция нижних носовых раковин</t>
  </si>
  <si>
    <t>2.42.</t>
  </si>
  <si>
    <t>Рассечение синехий (рубцов) носовых ходов лазером</t>
  </si>
  <si>
    <t>ЗАБОР МАТЕРИАЛА ДЛЯ ЛАБОРАТОРНЫХ ИССЛЕДОВАНИЙ</t>
  </si>
  <si>
    <t>Забор мазков-отпечатков из гортаноглотки на цитологию</t>
  </si>
  <si>
    <t>Забор материала из носа на эозинофилы</t>
  </si>
  <si>
    <t>Забор материала для микробиологического исследования</t>
  </si>
  <si>
    <t>Эндоскопическое исследование носа  носоглотки</t>
  </si>
  <si>
    <t>1.1.3.9.</t>
  </si>
  <si>
    <t>Ортопантомография</t>
  </si>
  <si>
    <t>Взятие крови из пальца "Гематологический набор"</t>
  </si>
  <si>
    <t>Надвенное лазерное облучение, магнитолазерное облучение</t>
  </si>
  <si>
    <t>Исследование эякулята человека (спермограмма)</t>
  </si>
  <si>
    <t>Исследование обделяемого половых органов на гонококки без забора материала в лаборатории для женщин</t>
  </si>
  <si>
    <t>Исследование обделяемого половых органов на гонококки без забора материала в лаборатории для мужчин</t>
  </si>
  <si>
    <t>Онкомаркер рака яичников (СА 125-ИФА)</t>
  </si>
  <si>
    <t>Онкомаркер рака поджелудочной железы, печени, желудка, толстого и тонкого кишечника (СА 19.9-ИФА)</t>
  </si>
  <si>
    <t>Онкомаркер альфа-фето-протеин (печень, яичники, яички, патология плода) (АФП-ИФА)</t>
  </si>
  <si>
    <t>Онкомаркер рака молочной железы (СА 15.3-ИФА)</t>
  </si>
  <si>
    <t>Лазеотерапия, магнитолазеротерапия чрескожная</t>
  </si>
  <si>
    <t>Определение хеликобактериоза тестом "Хелпил"</t>
  </si>
  <si>
    <t>Души (дождевой, циркулярный, восходящий, горизонтальный)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</si>
  <si>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</si>
  <si>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</si>
  <si>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</si>
  <si>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</si>
  <si>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Транспортировка гражданина в сопровождении медицинского работника по желанию гражданина при отсутствии медицинских показаний</t>
  </si>
  <si>
    <t>Транспортировка гражданина в сопровождении медицинского работника 30 мин</t>
  </si>
  <si>
    <t>Транспортировка гражданина в сопровождении медицинского работника 1 час</t>
  </si>
  <si>
    <t>Пребывание в палате повышенной комфортности № 5 кардиологического отделения (за 1 койко-день на 1 человека)</t>
  </si>
  <si>
    <t>Пребывание в палате повышенной комфортности № 15 кардиологического отделения (за 1 койко-день на 1 человека)</t>
  </si>
  <si>
    <t>Медикаментозный аборт</t>
  </si>
  <si>
    <t>Лечение психических и поведенческих расстройств вследствие употребления психоактивных веществ (анонимно)</t>
  </si>
  <si>
    <t>1.1.1.</t>
  </si>
  <si>
    <t>1.2.1.</t>
  </si>
  <si>
    <t>Лечение синдрома отмены алкоголя (медикаментозное) (анонимно)</t>
  </si>
  <si>
    <t>1.2.5.</t>
  </si>
  <si>
    <t>1.2.8.</t>
  </si>
  <si>
    <t>1.2.10.</t>
  </si>
  <si>
    <t>1.2.11.</t>
  </si>
  <si>
    <t>1.2.12.</t>
  </si>
  <si>
    <t>1.2.14.</t>
  </si>
  <si>
    <t>1.3.1.</t>
  </si>
  <si>
    <t>лечение синдрома отмены наркотических веществ медикаментознымметодом (анонимно)</t>
  </si>
  <si>
    <t xml:space="preserve">Кишечник без заполнения жидкостью </t>
  </si>
  <si>
    <t>3.1.6.2.</t>
  </si>
  <si>
    <t>3.1.6.3.</t>
  </si>
  <si>
    <t>3.1.7.</t>
  </si>
  <si>
    <t>Желудок с заполнением жидкостью</t>
  </si>
  <si>
    <t xml:space="preserve"> </t>
  </si>
  <si>
    <t>Отдельные трудовые операции</t>
  </si>
  <si>
    <t>2.19.</t>
  </si>
  <si>
    <t>2.21.</t>
  </si>
  <si>
    <t>2.23.</t>
  </si>
  <si>
    <t>2.24.</t>
  </si>
  <si>
    <t>2.26.</t>
  </si>
  <si>
    <t>1.28.</t>
  </si>
  <si>
    <t>дарсонвализация</t>
  </si>
  <si>
    <t>1.29.</t>
  </si>
  <si>
    <t>1.30.</t>
  </si>
  <si>
    <t>электромиостимуляция</t>
  </si>
  <si>
    <t>ультрафонофорез</t>
  </si>
  <si>
    <t>1.31.</t>
  </si>
  <si>
    <t>гальванизация</t>
  </si>
  <si>
    <t>1.32.</t>
  </si>
  <si>
    <t>электрофорез</t>
  </si>
  <si>
    <t>2.27.</t>
  </si>
  <si>
    <t>Механическое удаление контагиозного моллюска (1-го элемента)</t>
  </si>
  <si>
    <t>Физиотерапия и массаж</t>
  </si>
  <si>
    <t>3.14.</t>
  </si>
  <si>
    <t>3.4.10.2.</t>
  </si>
  <si>
    <t>3.4.21.</t>
  </si>
  <si>
    <t>3.4.18.</t>
  </si>
  <si>
    <t>Эхоэнцефалография (М-эхо) на черно-белых аппаратах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</si>
  <si>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 БЦА</t>
  </si>
  <si>
    <t>3.4.18.1.</t>
  </si>
  <si>
    <t>3.4.18.2.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</si>
  <si>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 вен нижних конечностей</t>
  </si>
  <si>
    <t>Регистрация освидетельствуемого медицинским регистратором</t>
  </si>
  <si>
    <t>1.19.</t>
  </si>
  <si>
    <t xml:space="preserve">Массаж нижней конечности </t>
  </si>
  <si>
    <t>1.21.</t>
  </si>
  <si>
    <t>1.22.</t>
  </si>
  <si>
    <t>Массаж тазобедренного сустава (верхней трети бедра, области тазобежренного сустава и ягодичной области одноименной стороны)</t>
  </si>
  <si>
    <t>Определение вирусного гепатита С (отрицательно)</t>
  </si>
  <si>
    <t>Определение вирусного гепатита С (положительно)</t>
  </si>
  <si>
    <t>Определение гормона ТТГ</t>
  </si>
  <si>
    <t>Определение гормона Т4</t>
  </si>
  <si>
    <t>Определение гормона АТ ТПО</t>
  </si>
  <si>
    <t>Определение гормонов (ТТГ, Т4, АТ ТПО)</t>
  </si>
  <si>
    <t>Клиникодиагностические лабораторные исследования</t>
  </si>
  <si>
    <t>Исследование мочи на обнаружение кетоновых тел</t>
  </si>
  <si>
    <t>3.</t>
  </si>
  <si>
    <t>Исследование мочи на обнаружение билирубина</t>
  </si>
  <si>
    <t>Механический аппаратный массаж на массажной кушетке, массажном кресле</t>
  </si>
  <si>
    <t>3.15.</t>
  </si>
  <si>
    <t>Механический аппаратный массаж на массажной кушетке, массажном кресле с локальной термотерапией</t>
  </si>
  <si>
    <t>Механический аппаратный массаж на массажной кушетке, массажном кресле с электростимуляцией мышц</t>
  </si>
  <si>
    <t>5.5.</t>
  </si>
  <si>
    <t>Массаж лица (лобной, окодоглазничной, верхнее- и нижнечелюстной области)</t>
  </si>
  <si>
    <t>1.4.</t>
  </si>
  <si>
    <t>1.6.</t>
  </si>
  <si>
    <t>1.8.</t>
  </si>
  <si>
    <t>1.9.</t>
  </si>
  <si>
    <t>Массаж лучезапястного сустава (проксимального отдела кисли, области лучезапястного сустава и предплечья)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</si>
  <si>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</si>
  <si>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</si>
  <si>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</si>
  <si>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</si>
  <si>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</si>
  <si>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</si>
  <si>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</si>
  <si>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</si>
  <si>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</si>
  <si>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Определение контракционной способности почек</t>
  </si>
  <si>
    <t>Исследование дуоденального содержимого</t>
  </si>
  <si>
    <t>Исследование кала</t>
  </si>
  <si>
    <t>Первичное двойное контрастирование толстой кишки</t>
  </si>
  <si>
    <t>1.1.3.1.</t>
  </si>
  <si>
    <t>Рентгенография отдела позвоночника:</t>
  </si>
  <si>
    <t>1.1.3.1.1.</t>
  </si>
  <si>
    <t>1.1.3.1.2.</t>
  </si>
  <si>
    <t>1.1.3.2.</t>
  </si>
  <si>
    <t>Рентгенография периферических отделов скелета:</t>
  </si>
  <si>
    <t>1.1.3.2.2.</t>
  </si>
  <si>
    <t xml:space="preserve">в двух проекциях </t>
  </si>
  <si>
    <t>1.1.3.2.1.</t>
  </si>
  <si>
    <t>1.1.3.3.</t>
  </si>
  <si>
    <t>Рентгенография черепа:</t>
  </si>
  <si>
    <t>1.1.3.3.1.</t>
  </si>
  <si>
    <t>1.1.3.3.2.</t>
  </si>
  <si>
    <t>1.1.3.4.</t>
  </si>
  <si>
    <t>Рентгенография придпточных пазух носа</t>
  </si>
  <si>
    <t>1.1.3.5.</t>
  </si>
  <si>
    <t>Рентгенография височно-челюстного сустава</t>
  </si>
  <si>
    <t>1.1.3.6.</t>
  </si>
  <si>
    <t>Ренгенография нижней челюстей</t>
  </si>
  <si>
    <t>1.1.3.7.</t>
  </si>
  <si>
    <t>1.23.</t>
  </si>
  <si>
    <t>1.24.</t>
  </si>
  <si>
    <t>Осмотр врачом-психиатром-наркологом (наркологического профиля)</t>
  </si>
  <si>
    <t>5.1.3.</t>
  </si>
  <si>
    <t>Велоэргометрия</t>
  </si>
  <si>
    <t>Селезенка</t>
  </si>
  <si>
    <t>усиление психотерапевтического "кода" по методу А.Р. Довженко (анонимно)</t>
  </si>
  <si>
    <t>снятие психотерапевтического "кода" по методу А.Р. Довженко (анонимно)</t>
  </si>
  <si>
    <t>внутривенное введение препаратов "дисульфирам", плацебо (анонимно)</t>
  </si>
  <si>
    <t>Лечение синдрома зависимости от наркотических веществ (анонимно):</t>
  </si>
  <si>
    <t>противорецидивное, поддерживающее лечение зависимости от наркотических веществ (анонимно)</t>
  </si>
  <si>
    <t>Осмотр врачом-неврологом</t>
  </si>
  <si>
    <t xml:space="preserve">Утверждаю </t>
  </si>
  <si>
    <t xml:space="preserve">Наименование </t>
  </si>
  <si>
    <t>Пребывание в палатах повышенной комфортности</t>
  </si>
  <si>
    <t>Аппликационная анестезия (спрей)</t>
  </si>
  <si>
    <t>Криодеструкция 1 элемента доброкачественного новообразования кожи вирусной этиологии (бородавка, папиллома, контагиозный моллюск, кондилома)</t>
  </si>
  <si>
    <t>Криодеструкция доброкачественных новообразований кожи и красной каймы губ до 0,5 см</t>
  </si>
  <si>
    <t>Криодеструкция доброкачественных новообразований кожи и красной каймы губ от 0,5 см до 1 см</t>
  </si>
  <si>
    <t>Криодеструкция рубцов за 1 см</t>
  </si>
  <si>
    <t>6.3.1.</t>
  </si>
  <si>
    <t>6.3.2.</t>
  </si>
  <si>
    <t>Прочие анипуляции</t>
  </si>
  <si>
    <t>Взятие биопсийного материала на гистологическое исследование</t>
  </si>
  <si>
    <t>Взятие материала на цитологическое исследование</t>
  </si>
  <si>
    <t>Выполнение уреазного теста</t>
  </si>
  <si>
    <t>Исследование мочи общее</t>
  </si>
  <si>
    <t>Подсчет количества форменных элементов</t>
  </si>
  <si>
    <t>Обнаружение трихомонад и гонококов в окрашенных препаратах отделяемого мочеполовых органов для мужчин</t>
  </si>
  <si>
    <t>4.</t>
  </si>
  <si>
    <t>Обнаружение трихомонад и гонококов в окрашенных препаратах отделяемого мочеполовых органов для женщин</t>
  </si>
  <si>
    <t>5.</t>
  </si>
  <si>
    <t>Определение антител к вирусным и бактериальным антигенам методом иммуноферментного анализа (ИФА-треп) сиф с полуавтоматизированным расчетом</t>
  </si>
  <si>
    <t>6.</t>
  </si>
  <si>
    <t>Анализ крови общий</t>
  </si>
  <si>
    <t>7.</t>
  </si>
  <si>
    <t>Развернутый анализ крови</t>
  </si>
  <si>
    <t>8.</t>
  </si>
  <si>
    <t>Подсчет тромбоцитов</t>
  </si>
  <si>
    <t>9.</t>
  </si>
  <si>
    <t>Забор крови из вены</t>
  </si>
  <si>
    <t>10.</t>
  </si>
  <si>
    <t>Массаж предстательной железы, получение секрета</t>
  </si>
  <si>
    <t>Тариф, руб.</t>
  </si>
  <si>
    <t>Рефлексотерапия</t>
  </si>
  <si>
    <t>Первичная консультация врача-рефлексотерапевта</t>
  </si>
  <si>
    <t>Повторная консультация врача-рефлексотерапевта</t>
  </si>
  <si>
    <t>2.2.1.</t>
  </si>
  <si>
    <t>Выявление альгических точек (зон) на кистях</t>
  </si>
  <si>
    <t>2.2.2.</t>
  </si>
  <si>
    <t>Выявление альгических точек (зон) на стопах</t>
  </si>
  <si>
    <t>2.2.3.1.</t>
  </si>
  <si>
    <t>Выявление альгических точек (зон) на ушной раковине (аурикулярное тестирование) методом зондирования</t>
  </si>
  <si>
    <t>Классическое иглоукалывание (акупунктура)</t>
  </si>
  <si>
    <t>Микроиглоукалывание</t>
  </si>
  <si>
    <t>Поверхностное иглоукалывание</t>
  </si>
  <si>
    <t>3.4.1.</t>
  </si>
  <si>
    <t>Вакуумрефлексотерапия, стабильная методика</t>
  </si>
  <si>
    <t>3.4.3.</t>
  </si>
  <si>
    <t>Вакуумиглоукалывание</t>
  </si>
  <si>
    <t>Аппликационная рефлексотерапия</t>
  </si>
  <si>
    <t>3.9.</t>
  </si>
  <si>
    <t>Скальпорефлексотерапия</t>
  </si>
  <si>
    <t>Аурикулярная рефлексотерапия</t>
  </si>
  <si>
    <t>Пробирка для крови биохимическая</t>
  </si>
  <si>
    <t>Рентгенологические исследования на аппарате "Космос"</t>
  </si>
  <si>
    <t>Вакуумная система для забора венозной крови</t>
  </si>
  <si>
    <t>Определение ЛДГ в сыворотке крови</t>
  </si>
  <si>
    <t>Определение ГГТ в сыворотке крови</t>
  </si>
  <si>
    <t>Определение альбумина в сыворотке крови</t>
  </si>
  <si>
    <t>Определение щелочной фосфатазы в сыворотке крови</t>
  </si>
  <si>
    <t>Определение антистрептолизина О в сыворотке крови</t>
  </si>
  <si>
    <t>Определение микроальбумина в сыворотке крови</t>
  </si>
  <si>
    <t>Мазок с конъюктивы для исследования на флору и чувствительность к антибиотикам</t>
  </si>
  <si>
    <t>Определение полового гормона - "прогестерон"</t>
  </si>
  <si>
    <t>Определение полового гормона - "тестостерон"</t>
  </si>
  <si>
    <t>Определение полового гормона - "лютенизирующий"</t>
  </si>
  <si>
    <t>Определение полового гормона - "фолликулостимулирующий"</t>
  </si>
  <si>
    <t>Определение полового гормона - "пролактин"</t>
  </si>
  <si>
    <t>Определение простатспецифического антигена (общ ПСА)</t>
  </si>
  <si>
    <t>Определение антител к цитомегаловирусу</t>
  </si>
  <si>
    <t>Определение антител к вирусу простого герпеса</t>
  </si>
  <si>
    <t>Определение антител к возбудителю токсоплазмоза человека</t>
  </si>
  <si>
    <t>Кардиотокограмма плода</t>
  </si>
  <si>
    <t>Сеанс групповой нервно-мышечной релаксации врачом 1 категории (1 человек)</t>
  </si>
  <si>
    <t>Сеанс групповой нервно-мышечной релаксации врачом 2 категории (1 человек)</t>
  </si>
  <si>
    <t>Бактериологическое обследование на гонококовую инфекцию (для женщин)</t>
  </si>
  <si>
    <t>Бактериологическое обследование на гонококовую инфекцию (для мужчин)</t>
  </si>
  <si>
    <t>Исследование кожи и слизистых, ногтей, волос на дерматофиты и дрожжеподобные грибы с забором материала в лаборатории: микроскопия препаратов нативного материала</t>
  </si>
  <si>
    <t>Исследование кожи и слизистых, ногтей, волос на дерматофиты и дрожжеподобные грибы с забором материала в лаборатории: культуральное исследование: при отсутствии грибов</t>
  </si>
  <si>
    <t>Исследование кожи и слизистых, ногтей, волос на дерматофиты и дрожжеподобные грибы с забором материала в лаборатории: культуральное исследование: при выделении грибов с изучением морфологических свойств</t>
  </si>
  <si>
    <t>Освидетельствование на допуск к работе</t>
  </si>
  <si>
    <t>1.37.</t>
  </si>
  <si>
    <t>видимое инфракрасное облучение местное (Биоптрон, Ромашка, Нуга-Бест)</t>
  </si>
  <si>
    <t>Первичный прием:</t>
  </si>
  <si>
    <t>оказание социально-психологической помощи родственникам больного наркологического профиля (по желанию) врачом-наркологом (анонимно)</t>
  </si>
  <si>
    <t>Лечение синдрома отмены алкоголя (анонимно):</t>
  </si>
  <si>
    <t>локтевой сустав</t>
  </si>
  <si>
    <t>плечо</t>
  </si>
  <si>
    <t>плечевой сустав</t>
  </si>
  <si>
    <t>стопа</t>
  </si>
  <si>
    <t>голеностопный сустав</t>
  </si>
  <si>
    <t>голень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</si>
  <si>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</si>
  <si>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3.1.1.2.</t>
  </si>
  <si>
    <t>на цветных ультразвуковых аппаратах с допплером (аналоговые и с количеством цифровых каналов менее 512)</t>
  </si>
  <si>
    <t>Подводный душ-массаж</t>
  </si>
  <si>
    <t>Массаж головы (лобно-височной и затылочно-теменной области)</t>
  </si>
  <si>
    <t>Массаж шеи</t>
  </si>
  <si>
    <t>Массаж воротниковой зоны (задней поверхности шеи, спина до уровня IV грудного позвонка, передней поверхности грудной клетки до 2-ого ребра)</t>
  </si>
  <si>
    <t>Обзорная рентгенография молочной железы</t>
  </si>
  <si>
    <t>1.1.5.1.1.</t>
  </si>
  <si>
    <t>1.1.5.1.2.</t>
  </si>
  <si>
    <t>1.1.5.4.</t>
  </si>
  <si>
    <t>Рентгенография мягких тканей подмышечной области</t>
  </si>
  <si>
    <t>Процедуры и манипуляции, выполняемые медицинскими сестра по назначению врача-косметолога:</t>
  </si>
  <si>
    <t>1.20.</t>
  </si>
  <si>
    <t>криомассаж кожи лица жидким азотом</t>
  </si>
  <si>
    <t>1.34.</t>
  </si>
  <si>
    <t>ультратонотерапия</t>
  </si>
  <si>
    <t>Манипуляции, выполняемые врачами-косметологами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</si>
  <si>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 артерий нижних конечностей</t>
  </si>
  <si>
    <t>Функциональня диагностика</t>
  </si>
  <si>
    <t>Ультразвуковая диагностика</t>
  </si>
  <si>
    <t>5.1.</t>
  </si>
  <si>
    <t>Электрокардиограмма в 12-ти отведениях</t>
  </si>
  <si>
    <t xml:space="preserve">Электрокардиографические исследования </t>
  </si>
  <si>
    <t>5.1.1.</t>
  </si>
  <si>
    <t>5.1.1.1.</t>
  </si>
  <si>
    <t>Электрокардиограмма в 12-ти отведениях без функциональных проб</t>
  </si>
  <si>
    <t>5.1.1.2.</t>
  </si>
  <si>
    <t>Массаж пояснично-крестцовой области (от I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</si>
  <si>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</si>
  <si>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VII шейного позвонка до крестца и от левой до правой средней аксиллярной линии)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</si>
  <si>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</si>
  <si>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</si>
  <si>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и от левой до правой задней аксиллярной линии)</t>
  </si>
  <si>
    <t>Массаж нижней конечности и поясницы (области стопы, голени, бедра, ягодичной и пояснично-крестцовой области)</t>
  </si>
  <si>
    <t>Массаж коленного сустава (верхней трети голени, области коленного сустава и нижней трети бедра)</t>
  </si>
  <si>
    <t>Массаж стопы голени</t>
  </si>
  <si>
    <t>Общий массаж (у детей грудного и младшего дошкольного возраста)</t>
  </si>
  <si>
    <t>1.3.2.</t>
  </si>
  <si>
    <t>1.5.</t>
  </si>
  <si>
    <t>1.5.1.</t>
  </si>
  <si>
    <t>лечение синдрома зависимости вследствие употребления летучих растворителей эмоционально-стресспсихотерапией по методу А.Р. Довженко (анонимно)</t>
  </si>
  <si>
    <t>1.7.</t>
  </si>
  <si>
    <t>1.7.1.</t>
  </si>
  <si>
    <t>инъекция внутривенная для больных наркологического профиля (анонимно)</t>
  </si>
  <si>
    <t>1.7.2.</t>
  </si>
  <si>
    <t>1.7.3.</t>
  </si>
  <si>
    <t>2.</t>
  </si>
  <si>
    <t>Медицинское освидетельствование</t>
  </si>
  <si>
    <t>активная антиалкогольная терапия сенсибилизирующими препаратами (анонимно)</t>
  </si>
  <si>
    <t>противорецидивная (медикаментозная) терапия синдрома зависимости от алкоголя с применением сенсибилизирующих и (или) психотропных средств (анонимно)</t>
  </si>
  <si>
    <t>лечение синдрома алкогольной зависимости эмоционально-стресспсихотерапией по методу А.Р. Довженко (анонимно)</t>
  </si>
  <si>
    <t>ИТОГО для женщин</t>
  </si>
  <si>
    <t>Обнаружение крови</t>
  </si>
  <si>
    <t xml:space="preserve">Обнаружение простейших </t>
  </si>
  <si>
    <t>Обнаружение яиц гельминтов</t>
  </si>
  <si>
    <t>Исследование соскобана энтеробиоз</t>
  </si>
  <si>
    <t>Электрокардиограмма в 12-ти отведениях с функциональными пробами (за одну пробу)</t>
  </si>
  <si>
    <t>5.1.1.3.</t>
  </si>
  <si>
    <t>Электрокардиограмма в дополнительных отведениях</t>
  </si>
  <si>
    <t>5.1.2.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</si>
  <si>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(холтеровскте мониторирование)</t>
  </si>
  <si>
    <t>Рентгеновская компьютерная томография грудной полости без контрастного усиления</t>
  </si>
  <si>
    <t>Рентгеновская компьютерная томография грудной полости с контрастным усилением</t>
  </si>
  <si>
    <t>Рентгеновская компьютерная томография брюшной полости без контрастного усиления</t>
  </si>
  <si>
    <t>Рентгеновская компьютерная томография брюшной полости с контрастным усилением</t>
  </si>
  <si>
    <t>Рентгеновская компьютерная томография таза без контрастного усиления</t>
  </si>
  <si>
    <t>Рентгеновская компьютерная томография таза с контрастным усилением</t>
  </si>
  <si>
    <t>Рентгеновская компьютерная томография отдела позвоночника без контрастного усиления</t>
  </si>
  <si>
    <t>Рентгеновская компьютерная томография отдела позвоночника с контрастным усилением</t>
  </si>
  <si>
    <t>Рентгеновская компьютерная томография костей и суставов без контрастного усиления</t>
  </si>
  <si>
    <t>Рентгеновская компьютерная томография костей и суставов с контрастным усилением</t>
  </si>
  <si>
    <t>Специальные методы обработки изображений</t>
  </si>
  <si>
    <t>MPR, MIP, MinIP, SSD, криволинейная реконструкция</t>
  </si>
  <si>
    <t>Объемное восстановление с цветным картированием</t>
  </si>
  <si>
    <t>Подсчет объема</t>
  </si>
  <si>
    <t>Виртуальная эндоскопия</t>
  </si>
  <si>
    <t>Сравнение КТ исследований в динамике</t>
  </si>
  <si>
    <t>Прикладные органоспецифические программы (остеоденситометрия, стоматологические, пульмонологические, перфузионные, сосудистые, кардиологические и т.д.)</t>
  </si>
  <si>
    <t>Особо трудоемкие программы одновременного количественного опредления и реконструкции (восстановление частичного объма, динамическая оценка объма, подсчет количества и объема множественных патологических фокусов)</t>
  </si>
  <si>
    <t>1.1.7.20.1.</t>
  </si>
  <si>
    <t>1.1.7.20.2.</t>
  </si>
  <si>
    <t>1.1.7.20.3.</t>
  </si>
  <si>
    <t>1.1.7.20.4.</t>
  </si>
  <si>
    <t>1.1.7.20.5.</t>
  </si>
  <si>
    <t>1.1.7.20.6.</t>
  </si>
  <si>
    <t>1.1.7.20.7.</t>
  </si>
  <si>
    <t>Рентгеновская компьютерная томография позвоночного сегмента без контрастного усиления</t>
  </si>
  <si>
    <t>ПРЕЙСКУРАНТ</t>
  </si>
  <si>
    <t>Определение чувствительности одного штамма микроорганизма к антибиотикам</t>
  </si>
  <si>
    <t>Определение антител к вирусным и бактериальным антигенам методом иммуноферментного анализа (ИФА) на хламидии с полуавтоматизированным расчетом</t>
  </si>
  <si>
    <t>Микрореакция (МР) преципитации - качественный метод</t>
  </si>
  <si>
    <t>Обнаружение чесоточного клеща в исследуемом материале</t>
  </si>
  <si>
    <t>Обнаружение Demodex foliorum hominis в исследуемом материале</t>
  </si>
  <si>
    <t>Определение вирусного гепатита В</t>
  </si>
  <si>
    <t>Рентгенография ключицы</t>
  </si>
  <si>
    <t>1.1.3.12.</t>
  </si>
  <si>
    <t xml:space="preserve">Рентгенография лопатки в двух проекциях </t>
  </si>
  <si>
    <t>1.1.3.13.</t>
  </si>
  <si>
    <t>Рентгенография ребер</t>
  </si>
  <si>
    <t>1.1.3.14.</t>
  </si>
  <si>
    <t xml:space="preserve">Рентгенография грудины </t>
  </si>
  <si>
    <t>1.1.3.16.</t>
  </si>
  <si>
    <t>Рентгеновская компьютерная томография</t>
  </si>
  <si>
    <t>1.1.7.22.1.</t>
  </si>
  <si>
    <t>1.1.7.23.1.</t>
  </si>
  <si>
    <t>1.1.7.24.1.</t>
  </si>
  <si>
    <t>1.1.7.25.1.</t>
  </si>
  <si>
    <t>1.1.7.26.1.</t>
  </si>
  <si>
    <t>1.1.7.27.1.</t>
  </si>
  <si>
    <t>1.1.7.28.1.</t>
  </si>
  <si>
    <t>1.1.7.29.1.</t>
  </si>
  <si>
    <t>1.1.7.30.1.</t>
  </si>
  <si>
    <t>1.1.7.31.1.</t>
  </si>
  <si>
    <t>1.1.7.32.1.</t>
  </si>
  <si>
    <t>1.1.7.33.1.</t>
  </si>
  <si>
    <t>1.1.7.34.1.</t>
  </si>
  <si>
    <t>1.1.7.35.1.</t>
  </si>
  <si>
    <t>1.1.7.36.1.</t>
  </si>
  <si>
    <t>1.1.7.37.1.</t>
  </si>
  <si>
    <t>1.1.7.38.1.</t>
  </si>
  <si>
    <t xml:space="preserve">Массаж голеностопного сустава (проксимального отдела стопы, области голеностопного сустава и нижней трети голени) </t>
  </si>
  <si>
    <t>1.25.</t>
  </si>
  <si>
    <t>1.26.</t>
  </si>
  <si>
    <t>Рентгенологические исследования</t>
  </si>
  <si>
    <t>Рентгенологические исследования органов грудной полости</t>
  </si>
  <si>
    <t>1.1.1.1.</t>
  </si>
  <si>
    <t>Рентгеноскопия органов грудной полости</t>
  </si>
  <si>
    <t>1.1.1.2.</t>
  </si>
  <si>
    <t>Рентгенография (обзорная) грудной полости:</t>
  </si>
  <si>
    <t>1.1.1.2.1.</t>
  </si>
  <si>
    <t xml:space="preserve">в одной проекции </t>
  </si>
  <si>
    <t>1.1.1.2.2.</t>
  </si>
  <si>
    <t>в двух проекциях</t>
  </si>
  <si>
    <t>1.1.1.4.</t>
  </si>
  <si>
    <t>Рентгенография сердца с контрастированным пищеводом</t>
  </si>
  <si>
    <t>1.1.1.5.</t>
  </si>
  <si>
    <t>Рентгенография гортани (обзорная)</t>
  </si>
  <si>
    <t>1.1.1.7.</t>
  </si>
  <si>
    <t>Флюорграфия профилактическая:</t>
  </si>
  <si>
    <t>1.1.1.7.1.</t>
  </si>
  <si>
    <t>в одной проекции</t>
  </si>
  <si>
    <t>1.1.1.9.</t>
  </si>
  <si>
    <t>Анализ флюорограммы врачом</t>
  </si>
  <si>
    <t>1.1.2.2.</t>
  </si>
  <si>
    <t>Рентгеноскопия (обзорная) брюшной полости</t>
  </si>
  <si>
    <t>1.1.2.3.</t>
  </si>
  <si>
    <t>Рентгенография (обзорная) брюшной полости</t>
  </si>
  <si>
    <t>1.1.2.5.</t>
  </si>
  <si>
    <t>Рентгеноскопия и ренгенография желудка по традиционной методике</t>
  </si>
  <si>
    <t>1.1.2.6.</t>
  </si>
  <si>
    <t>Первичное двойное контрастирование желудка</t>
  </si>
  <si>
    <t>1.1.2.12.</t>
  </si>
  <si>
    <t>Ирригоскопия с двойным контрастированием</t>
  </si>
  <si>
    <t>1.1.2.13.</t>
  </si>
  <si>
    <t>Пребывание в палате повышенной комфортности № 1 терапевтического отделения № 1 (за 1 койко-день)</t>
  </si>
  <si>
    <t>Пребывание в палате повышенной комфортности № 3 терапевтического отделения № 1 (за 1 койко-день)</t>
  </si>
  <si>
    <t>Пребывание в палате повышенной комфортности № 4 кардиологического отделения (за 1 койко-день на 1 человека)</t>
  </si>
  <si>
    <t>Пребывание в палате повышенной комфортности № 7 терапевтического отделения № 2 (за 1 койко-день на 1 человека)</t>
  </si>
  <si>
    <t>Пребывание в палате повышенной комфортности № 5 патологического отделения (за 1 койко-день на 1 человека)</t>
  </si>
  <si>
    <t>Пребывание в палате повышенной комфортности № 3 акушерского отделения (за 1 койко-день)</t>
  </si>
  <si>
    <t>Пребывание в палате повышенной комфортности № 10 гинекологического отделения (за 1 койко-день)</t>
  </si>
  <si>
    <t>Пребывание в палате повышенной комфортности № 11 гинекологического отделения (за 1 койко-день)</t>
  </si>
  <si>
    <t>Фототерапия в дерматологическом облучателе кабинного типа</t>
  </si>
  <si>
    <t>Процедура № 1</t>
  </si>
  <si>
    <t>Процедура № 2</t>
  </si>
  <si>
    <t>Процедура № 3</t>
  </si>
  <si>
    <t>Процедура № 4</t>
  </si>
  <si>
    <t>Процедура № 5</t>
  </si>
  <si>
    <t>Процедура № 6</t>
  </si>
  <si>
    <t>Процедура № 7</t>
  </si>
  <si>
    <t>Процедура № 8</t>
  </si>
  <si>
    <t>Процедура № 9</t>
  </si>
  <si>
    <t>Процедура № 10</t>
  </si>
  <si>
    <t>Процедура № 11</t>
  </si>
  <si>
    <t>Процедура № 12</t>
  </si>
  <si>
    <t>Процедура № 13</t>
  </si>
  <si>
    <t>Процедура № 14</t>
  </si>
  <si>
    <t>Процедура № 15</t>
  </si>
  <si>
    <t>Психиатрия</t>
  </si>
  <si>
    <t>Врачебно-консультативная комиссия</t>
  </si>
  <si>
    <t>первичное добровольное психиатрическое (наркологическое) освидетельствование по желанию пациента врачом-психиатром-наркологом 2 категории</t>
  </si>
  <si>
    <t>первичное добровольное психиатрическое (наркологическое) освидетельствование по желанию пациента врачом-психиатром-наркологом 1 категории</t>
  </si>
  <si>
    <t>первичное добровольное психиатрическое освидетельствование по желанию пациента или родственников врачом-психиатром-наркологом 2 категории на дому</t>
  </si>
  <si>
    <t>первичное добровольное психиатрическое освидетельствование по желанию пациента или родственников врачом-психиатром-наркологом 1 категории на дому</t>
  </si>
  <si>
    <t>Консультация врача-психиатра-нарколога с использованием частичного клинического тестирования 2 категории</t>
  </si>
  <si>
    <t>Консультация врача-психиатра-нарколога с использованием частичного клинического тестирования 1 категории</t>
  </si>
  <si>
    <t>Сеанс индивидуальной психотерапии невротических, психосоматических и поведенческих расстройств</t>
  </si>
  <si>
    <t>Сеанс коллективно-групповой психотерапии невротических, поведенческих и психосоматических расстройств</t>
  </si>
  <si>
    <t>Сеанс индивидуальной психотерапии зависимостей (алкогольной, никотиновой, пищевой, игровой и др)</t>
  </si>
  <si>
    <t>Сеанс коллективно-групповой эмоционально-стрессовой психотерапии зависимостей (алкогольной, никотиновой, пищевой, игровой и др)</t>
  </si>
  <si>
    <t>Обнаружение наркотических средств и психотропных веществ в биологических жидкостей с помощью тестов "Иммуно-хром"</t>
  </si>
  <si>
    <t>Коагулограмма</t>
  </si>
  <si>
    <t>Определение резус-фактора и группы крови</t>
  </si>
  <si>
    <t xml:space="preserve">Электростимуляция нервно-мышечных структур в области лица </t>
  </si>
  <si>
    <t>Электростимуляция нервно-мышечных структур в области туловища, конечностей</t>
  </si>
  <si>
    <t>4.1.</t>
  </si>
  <si>
    <t>4.2.</t>
  </si>
  <si>
    <t>Промывание слезных путей</t>
  </si>
  <si>
    <t>Кольпоперинеопластика</t>
  </si>
  <si>
    <t>Определение креатинина сыворотки по реакции Яффе</t>
  </si>
  <si>
    <t>Определение "ЛПВП"</t>
  </si>
  <si>
    <t>Определение "ЛПНП"</t>
  </si>
  <si>
    <t>Консультация врачей-специалистов на дому (за 1 час)</t>
  </si>
  <si>
    <t>Пребывание в палате повышенной комфортности № 9 терапевтического отделения № 2 (за 1 койко-день на 1 человека)</t>
  </si>
  <si>
    <t>Пребывание в палате повышенной комфортности № 1А неврологического отделения (за 1 койко-день на 1 человека)</t>
  </si>
  <si>
    <t>Пребывание в палате повышенной комфортности № 12 неврологического отделения (за 1 койко-день на 1 человека)</t>
  </si>
  <si>
    <t>Пребывание в палате повышенной комфортности офтальмологического отделения (за 1 койко-день на 1 человека)</t>
  </si>
  <si>
    <t>коленный сустав</t>
  </si>
  <si>
    <t>бедро</t>
  </si>
  <si>
    <t>тазобедренный сустав</t>
  </si>
  <si>
    <t>Проведение процедуры вакцинации</t>
  </si>
  <si>
    <t>Проведение процедуры вакцинации против кори</t>
  </si>
  <si>
    <t>5.1.2.1.</t>
  </si>
  <si>
    <t>5.2.</t>
  </si>
  <si>
    <t>НА ПЛАТНЫЕ МЕДИЦИНСКИЕ УСЛУГИ</t>
  </si>
  <si>
    <t>ОКАЗЫВАЕМЫЕ В УЗ "СВЕТЛОГОРСКАЯ ЦРБ" ГРАЖДАНАМ РЕСПУБЛИКИ БЕЛАРУСЬ</t>
  </si>
  <si>
    <t>Стоимость расходных материалов, руб.</t>
  </si>
  <si>
    <t>Стоимость платной медицинской услуги, руб.</t>
  </si>
  <si>
    <t>1.1.</t>
  </si>
  <si>
    <t>Консультация врачей-специалистов</t>
  </si>
  <si>
    <t>врача-специалиста второй квалификационной категории:</t>
  </si>
  <si>
    <t>терапевтического профиля</t>
  </si>
  <si>
    <t>хирургического профиля</t>
  </si>
  <si>
    <t>1.2.</t>
  </si>
  <si>
    <t>врача-специалиста первой квалификационной категории:</t>
  </si>
  <si>
    <t>1.3.</t>
  </si>
  <si>
    <t>врача-специалиста высшей квалификационной категории:</t>
  </si>
  <si>
    <t>Офтальмология</t>
  </si>
  <si>
    <t>Контактная коррекция зрения</t>
  </si>
  <si>
    <t>2.1.</t>
  </si>
  <si>
    <t>Подбор контактных линз (первичный)</t>
  </si>
  <si>
    <t>2.2.</t>
  </si>
  <si>
    <t>Подбор контактных линз (повторный)</t>
  </si>
  <si>
    <t>3.1.</t>
  </si>
  <si>
    <t>Исследование полей зрения (периметрия)</t>
  </si>
  <si>
    <t>3.3.</t>
  </si>
  <si>
    <t>Исследование переднего отрезка глаза с помощью щелевой лампы (биомикроскопия)</t>
  </si>
  <si>
    <t>3.4.</t>
  </si>
  <si>
    <t>Измерение внутриглазного давления (тонометрия)</t>
  </si>
  <si>
    <t>3.5.</t>
  </si>
  <si>
    <t>Суточная тонометрия</t>
  </si>
  <si>
    <t>3.6.</t>
  </si>
  <si>
    <t>Пневмотонометрия</t>
  </si>
  <si>
    <t>3.7.</t>
  </si>
  <si>
    <t>Тонография</t>
  </si>
  <si>
    <t>3.10.</t>
  </si>
  <si>
    <t>Рефрактометрия</t>
  </si>
  <si>
    <t>3.16.</t>
  </si>
  <si>
    <t>Офтальмоскопия (исследование глазного дна)</t>
  </si>
  <si>
    <t>Акушерство и гинекология</t>
  </si>
  <si>
    <t>3.8.</t>
  </si>
  <si>
    <t>3.19.</t>
  </si>
  <si>
    <t>Трахеобронхоскопия</t>
  </si>
  <si>
    <t>6.1.10.</t>
  </si>
  <si>
    <t>Ректоскопия</t>
  </si>
  <si>
    <t>6.1.11.</t>
  </si>
  <si>
    <t>Ректосигмоскопия</t>
  </si>
  <si>
    <t>6.1.12.</t>
  </si>
  <si>
    <t>Ректосигмоколоноскопия</t>
  </si>
  <si>
    <t>6.3.3.</t>
  </si>
  <si>
    <t>6.3.</t>
  </si>
  <si>
    <t>Рентгеновская компьютерная томография позвоночного сегмента с контрастным усилением</t>
  </si>
  <si>
    <t>Реографические исследования (на автоматизированном оборудовании)</t>
  </si>
  <si>
    <t>5.2.1.</t>
  </si>
  <si>
    <t>Исследование центральной гемодинамики</t>
  </si>
  <si>
    <t>5.2.2.</t>
  </si>
  <si>
    <t>Реовазография верхних или нижних конечностей (2 сегмента)</t>
  </si>
  <si>
    <t>5.2.2.1.</t>
  </si>
  <si>
    <t>Рентгенография костей носа</t>
  </si>
  <si>
    <t>1.1.3.8.</t>
  </si>
  <si>
    <t>Рентгенография зубов</t>
  </si>
  <si>
    <t>1.1.3.11.</t>
  </si>
  <si>
    <t>Слюнные железы (или подчелюстные или околоушные)</t>
  </si>
  <si>
    <t>3.3.3.1.</t>
  </si>
  <si>
    <t>3.3.3.2.</t>
  </si>
  <si>
    <t>3.3.3.3.</t>
  </si>
  <si>
    <t>3.3.4.</t>
  </si>
  <si>
    <t>Мягкие ткани</t>
  </si>
  <si>
    <t>3.3.4.1.</t>
  </si>
  <si>
    <t>3.3.4.2.</t>
  </si>
  <si>
    <t>3.3.4.3.</t>
  </si>
  <si>
    <t>3.3.8.</t>
  </si>
  <si>
    <t>Головной мозг новорожденного</t>
  </si>
  <si>
    <t>3.3.8.1.</t>
  </si>
  <si>
    <t>3.3.8.2.</t>
  </si>
  <si>
    <t>3.3.8.3.</t>
  </si>
  <si>
    <t>3.3.9.</t>
  </si>
  <si>
    <t>Внутренние органы новорожденного</t>
  </si>
  <si>
    <t>3.3.9.1.</t>
  </si>
  <si>
    <t>3.3.9.2.</t>
  </si>
  <si>
    <t>3.3.9.3.</t>
  </si>
  <si>
    <t>3.3.10.</t>
  </si>
  <si>
    <t>Плевральная полость</t>
  </si>
  <si>
    <t>3.3.10.1.</t>
  </si>
  <si>
    <t>3.3.10.2.</t>
  </si>
  <si>
    <t>3.3.10.3.</t>
  </si>
  <si>
    <t>3.3.11.</t>
  </si>
  <si>
    <t>Лимфатические узлы (одна область с обеих сторон)</t>
  </si>
  <si>
    <t>3.3.11.1.</t>
  </si>
  <si>
    <t>3.3.11.2.</t>
  </si>
  <si>
    <t>3.3.11.3.</t>
  </si>
  <si>
    <t>3.3.12.</t>
  </si>
  <si>
    <t>Мышцы (одна группа с обеих сторон)</t>
  </si>
  <si>
    <t>3.3.12.1.</t>
  </si>
  <si>
    <t>3.3.12.2.</t>
  </si>
  <si>
    <t>3.3.12.3.</t>
  </si>
  <si>
    <t>Специальные ультразвуковые исследования:</t>
  </si>
  <si>
    <t>3.4.9.</t>
  </si>
  <si>
    <t xml:space="preserve">Эхокардиография (М+В режим) на черно-белых аппаратах </t>
  </si>
  <si>
    <t>3.4.10.</t>
  </si>
  <si>
    <t>Эхокардиография (М+В режим+допплер+цветное картиров)</t>
  </si>
  <si>
    <t>3.4.10.1.</t>
  </si>
  <si>
    <t>3.3.6.</t>
  </si>
  <si>
    <t>Суставы парные</t>
  </si>
  <si>
    <t>внутривенное капельное введение солевых растворов для больных наркологического профиля (анонимно)</t>
  </si>
  <si>
    <t>Лечение синдрома зависимости вследствие употребления летучих растворителей (анонимно):</t>
  </si>
  <si>
    <t>1.1.7.21.1.</t>
  </si>
  <si>
    <t>Начальник планово-экономического отдела</t>
  </si>
  <si>
    <t>Т.И. Темченко</t>
  </si>
  <si>
    <t>Пребывание в палате повышенной комфортности травматологического отделения (за 1 койко-день на 1 человека)</t>
  </si>
  <si>
    <t>Пребывание в палате повышенной комфортности оториноларингологического отделения (за 1 койко-день на 1 человека)</t>
  </si>
  <si>
    <t>3.1.5.</t>
  </si>
  <si>
    <t>3.1.5.1.</t>
  </si>
  <si>
    <t>3.1.5.2.</t>
  </si>
  <si>
    <t>3.1.5.3.</t>
  </si>
  <si>
    <t>3.1.6.</t>
  </si>
  <si>
    <t>3.1.6.1.</t>
  </si>
  <si>
    <t>Реовазография верхних или нижних конечностей (2 сегмента) без проведения функциональных проб</t>
  </si>
  <si>
    <t>5.2.2.2.</t>
  </si>
  <si>
    <t>Определение натрия в сыворотке крови</t>
  </si>
  <si>
    <t>Определение калия в сыворотке крови</t>
  </si>
  <si>
    <t>Определение индивидуальных белков сыворотки крови (СРБ - ингибитор)</t>
  </si>
  <si>
    <t>Проведение функциональной пробы при реовазографии (РВГ) верхних или нижних конечностей (2 сегмента) (за одну пробу)</t>
  </si>
  <si>
    <t>5.2.3.</t>
  </si>
  <si>
    <t>Реоэнцефалография (2 симметричных участка)</t>
  </si>
  <si>
    <t>5.2.3.1.</t>
  </si>
  <si>
    <t>Реоэнцефалография (2 симметричных участка) без проведения функциональных проб</t>
  </si>
  <si>
    <t>5.2.3.2.</t>
  </si>
  <si>
    <t>Проведение функциональной пробы при реоэнцефалографии (РЭГ) (2 сегмента) (за одну пробу)</t>
  </si>
  <si>
    <t>5.3.</t>
  </si>
  <si>
    <t>Исследование функции внешнего дыхания (на автоматизированном оборудовании)</t>
  </si>
  <si>
    <t>5.3.1.</t>
  </si>
  <si>
    <t>Исследование функции внешнего дыхания без функциональных проб</t>
  </si>
  <si>
    <t>5.3.2.</t>
  </si>
  <si>
    <t>Проведение функциональной пробы при исследовании функции внешнего дыхания (за одну пробу)</t>
  </si>
  <si>
    <t>5.3.3.</t>
  </si>
  <si>
    <t>Пневмотахометрия</t>
  </si>
  <si>
    <t>5.3.4.</t>
  </si>
  <si>
    <t>Регистрация кривой поток - объем форсированного выдоха</t>
  </si>
  <si>
    <t>5.4.</t>
  </si>
  <si>
    <t>Электроэнцефалографические исследования</t>
  </si>
  <si>
    <t>5.4.1.</t>
  </si>
  <si>
    <t>Электроэнцефалография</t>
  </si>
  <si>
    <t>5.4.2.</t>
  </si>
  <si>
    <t>Электроэнцефалография с компьютерной обработкой данных</t>
  </si>
  <si>
    <t>6.1.</t>
  </si>
  <si>
    <t>Эндоскопические исследования</t>
  </si>
  <si>
    <t>Эндоскопические диагностические исследования</t>
  </si>
  <si>
    <t>6.1.1.</t>
  </si>
  <si>
    <t>Эзофагоскопия</t>
  </si>
  <si>
    <t>6.1.2.</t>
  </si>
  <si>
    <t>Эзофагогастроскопия</t>
  </si>
  <si>
    <t>6.1.3.</t>
  </si>
  <si>
    <t>Эзофагогастродуоденоскопия</t>
  </si>
  <si>
    <t>6.1.5.</t>
  </si>
  <si>
    <t>Исследование крови на определение антител к вирусу иммунодефицита человека (ИФА-ВИЧ)</t>
  </si>
  <si>
    <t>Рентгеновская компьютерная томография головного мозга без контрастного усиления</t>
  </si>
  <si>
    <t>Рентгеновская компьютерная томография головного мозга с контрастным усилением</t>
  </si>
  <si>
    <t>Рентгеновская компьютерная томография лицевого черепа без контрастного усиления</t>
  </si>
  <si>
    <t>Рентгеновская компьютерная томография лицевого черепа с контрастным усилением</t>
  </si>
  <si>
    <t>Рентгеновская компьютерная томография шеи без контрастного усиления</t>
  </si>
  <si>
    <t>Рентгеновская компьютерная томография шеи с контрастным усилением</t>
  </si>
  <si>
    <t>3.1.7.1.</t>
  </si>
  <si>
    <t>3.1.7.2.</t>
  </si>
  <si>
    <t>3.1.7.3.</t>
  </si>
  <si>
    <t>3.2.</t>
  </si>
  <si>
    <t>Ультразвуковое исследование органов мочеполовой системы:</t>
  </si>
  <si>
    <t>3.2.1.</t>
  </si>
  <si>
    <t>Почки и надпочечники</t>
  </si>
  <si>
    <t>3.2.1.1.</t>
  </si>
  <si>
    <t>3.2.1.2.</t>
  </si>
  <si>
    <t>3.2.1.3.</t>
  </si>
  <si>
    <t>3.2.2.</t>
  </si>
  <si>
    <t>Мочевой пузырь</t>
  </si>
  <si>
    <t>3.2.2.1.</t>
  </si>
  <si>
    <t>3.2.2.2.</t>
  </si>
  <si>
    <t>3.2.2.3.</t>
  </si>
  <si>
    <t>3.2.3.</t>
  </si>
  <si>
    <t>Мочевой пузырь с определением остаточной мочи</t>
  </si>
  <si>
    <t>3.2.3.1.</t>
  </si>
  <si>
    <t>3.2.3.2.</t>
  </si>
  <si>
    <t>3.2.3.3.</t>
  </si>
  <si>
    <t>3.2.4.</t>
  </si>
  <si>
    <t>Почки, надпочечники и мочевой пузырь</t>
  </si>
  <si>
    <t>3.2.4.1.</t>
  </si>
  <si>
    <t>3.2.4.2.</t>
  </si>
  <si>
    <t>3.2.4.3.</t>
  </si>
  <si>
    <t>3.2.5.</t>
  </si>
  <si>
    <t>Почки, надпочечники и мочевой пузырь с определением остаточной мочи</t>
  </si>
  <si>
    <t>3.2.5.1.</t>
  </si>
  <si>
    <t>3.2.5.2.</t>
  </si>
  <si>
    <t>3.2.5.3.</t>
  </si>
  <si>
    <t>3.2.6.</t>
  </si>
  <si>
    <t>Предстательная железа с мочевым пузырем и определением остаточной мочи (трансабдоминально)</t>
  </si>
  <si>
    <t>3.2.6.1.</t>
  </si>
  <si>
    <t>3.2.6.2.</t>
  </si>
  <si>
    <t>3.2.6.3.</t>
  </si>
  <si>
    <t>3.2.8.</t>
  </si>
  <si>
    <t>Мошонка</t>
  </si>
  <si>
    <t>3.2.8.1.</t>
  </si>
  <si>
    <t>3.2.8.2.</t>
  </si>
  <si>
    <t>3.2.8.3.</t>
  </si>
  <si>
    <t>3.2.9.</t>
  </si>
  <si>
    <t>Половой член</t>
  </si>
  <si>
    <t>3.2.9.1.</t>
  </si>
  <si>
    <t>3.2.9.2.</t>
  </si>
  <si>
    <t>3.2.9.3.</t>
  </si>
  <si>
    <t>3.2.10.</t>
  </si>
  <si>
    <t>3.2.10.1.</t>
  </si>
  <si>
    <t>3.2.10.2.</t>
  </si>
  <si>
    <t>3.2.10.3.</t>
  </si>
  <si>
    <t>Матка и придатки с мочевым пузырем (трансабдоминально)</t>
  </si>
  <si>
    <t>3.2.11.</t>
  </si>
  <si>
    <t>Матка и придатки (трансвагинально)</t>
  </si>
  <si>
    <t>3.2.11.1.</t>
  </si>
  <si>
    <t>3.2.11.2.</t>
  </si>
  <si>
    <t>3.2.11.3.</t>
  </si>
  <si>
    <t>3.2.12.</t>
  </si>
  <si>
    <t>Плод в I триместре до 11 недель беременности</t>
  </si>
  <si>
    <t>3.2.12.1.</t>
  </si>
  <si>
    <t>3.2.12.2.</t>
  </si>
  <si>
    <t>3.2.12.3.</t>
  </si>
  <si>
    <t>3.2.13.</t>
  </si>
  <si>
    <t>3.2.13.1.</t>
  </si>
  <si>
    <t>3.2.13.2.</t>
  </si>
  <si>
    <t>Плод в I триместре с 11 до 14 недель беременности</t>
  </si>
  <si>
    <t>3.2.13.3.</t>
  </si>
  <si>
    <t>3.2.14.</t>
  </si>
  <si>
    <t>Плод в II и III триместрах беременности</t>
  </si>
  <si>
    <t>3.2.14.1.</t>
  </si>
  <si>
    <t>3.2.14.2.</t>
  </si>
  <si>
    <t>3.2.14.3.</t>
  </si>
  <si>
    <t>3.2.15.</t>
  </si>
  <si>
    <t>6.6.</t>
  </si>
  <si>
    <t>Лекарственные ванны, смешанные ванны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</si>
  <si>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</si>
  <si>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>Урология</t>
  </si>
  <si>
    <t>Определение содержания фибриногена в плазме крови</t>
  </si>
  <si>
    <t>Определение активности креатинфосфокиназы</t>
  </si>
  <si>
    <t>Примечание: стоимость лекарственных средств и других материалов может быть не учтена и может оплачиваться дополнительно</t>
  </si>
  <si>
    <t>*</t>
  </si>
  <si>
    <t>3.1.1.3.</t>
  </si>
  <si>
    <t xml:space="preserve">на черно-белых ультразвуковых аппаратах </t>
  </si>
  <si>
    <t>3.1.2.</t>
  </si>
  <si>
    <t>Печень, желчный пузырь с определением функции</t>
  </si>
  <si>
    <t>3.1.2.1.</t>
  </si>
  <si>
    <t>3.1.2.2.</t>
  </si>
  <si>
    <t>3.1.2.3.</t>
  </si>
  <si>
    <t>3.1.3.</t>
  </si>
  <si>
    <t>Поджелудочная железа</t>
  </si>
  <si>
    <t>3.1.3.1.</t>
  </si>
  <si>
    <t>3.1.3.2.</t>
  </si>
  <si>
    <t>3.1.3.3.</t>
  </si>
  <si>
    <t>3.1.4.</t>
  </si>
  <si>
    <t>Поджелудочная железа с контрастированием</t>
  </si>
  <si>
    <t>3.1.4.1.</t>
  </si>
  <si>
    <t>3.1.4.2.</t>
  </si>
  <si>
    <t>3.1.4.3.</t>
  </si>
  <si>
    <t>Клиникодиагностические лабораторные исследования по ЛСИЗ</t>
  </si>
  <si>
    <t>Первичный прием больных с инфекциями, передаваемыми половым путем (мужчины)</t>
  </si>
  <si>
    <t>Повторный прием больных с инфекциями, передаваемыми половым путем (мужчины)</t>
  </si>
  <si>
    <t>Первичный прием больных с инфекциями, передаваемыми половым путем (женщины)</t>
  </si>
  <si>
    <t>Повторный прием больных с инфекциями, передаваемыми половым путем (женщины)</t>
  </si>
  <si>
    <t>Первичный прием врачом-дерматовенерологом</t>
  </si>
  <si>
    <t>Повторный прием врачом-дерматовенерологом</t>
  </si>
  <si>
    <t>Манипуляции для лечения и диагностики инфекций, передаваемых половым путем (мужчины)</t>
  </si>
  <si>
    <t>Взятие материала на Neisseria gonorrhoeae и Trichomonas vaginalis из уретры</t>
  </si>
  <si>
    <t>Взятие материала на микрофлору из уретры для исследования методом РНИФ</t>
  </si>
  <si>
    <t>Взятие материала на Chlamidia trachomatis из уретры для исследования методом РИФ</t>
  </si>
  <si>
    <t>Взятие материала на Ureaplasma urealiticum из уретры для исследования методом РИФ</t>
  </si>
  <si>
    <t>Взятие материала на Micoplasma hominis из уретры для исследования методом РИФ</t>
  </si>
  <si>
    <t>Взятие материала на герпетические инфекции из уретры для исследования методом РИФ</t>
  </si>
  <si>
    <t>Взятие материала на Neisseria gonorrhoeae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</si>
  <si>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</si>
  <si>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</si>
  <si>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3.11.</t>
  </si>
  <si>
    <t>Взятие материала на Сhlamidia trachomatis, Micoplasma genitalium и Micoplasma hominis, Ureaplasma urealiticum, Trichomonas vaginalis, Neisseria gonorrhoeae, пилломавирусную, цитомегаловирусную, герпетическую инфекции, Gardnerella vaginalis из уретры для исследования методом ПЦР</t>
  </si>
  <si>
    <t>3.12.</t>
  </si>
  <si>
    <t>Взятие материала на дрожжевые грибы со слизистых оболочек гениталий для исследования микроскопическим методом</t>
  </si>
  <si>
    <t>3.13.</t>
  </si>
  <si>
    <t>Взятие материала на дрожжевые грибы со слизистых оболочек гениталий для исследования бактериологическим методом</t>
  </si>
  <si>
    <t>Взятие материала для комплексных исследований на патогенную и условно-патогенную флору (мазки, посевы, соскобы)</t>
  </si>
  <si>
    <t>Взятие материала для культурального исследования отделяемого глаз на аэробные и факультативные анаэробные микроорганизмы</t>
  </si>
  <si>
    <t>Взятие материала для культурального исследования отделяемого носоглотки на аэробные и факультативные анаэробные микроорганизмы</t>
  </si>
  <si>
    <t>3.17.</t>
  </si>
  <si>
    <t>Инстилляция уретры лекарственным препаратом</t>
  </si>
  <si>
    <t>3.18.</t>
  </si>
  <si>
    <t>Двухстаканная проба мочи</t>
  </si>
  <si>
    <t>Электрокоагуляция одного элемента доброкачественного новообразования кожи (бородавка, папиллома, кондилома, кератома, кератопапиллома) или контагиозного моллюска в аногенетальной области</t>
  </si>
  <si>
    <t>3.20.</t>
  </si>
  <si>
    <t>Механическое удаление одного элемента контагеозного моллюска в аногенитальной области</t>
  </si>
  <si>
    <t>3.21.</t>
  </si>
  <si>
    <t>Криодеструкция одного элемента доброкачественного новообразования кожи (бородавка, папиллома, кондилома, кератома, кератопапиллома) или контагиозного моллюска в аногенитальной области</t>
  </si>
  <si>
    <t>3.22.</t>
  </si>
  <si>
    <t>Химическая деструкция одного элемента доброкачественного новоблразования кожи (бородавка, папиллома, кондилома, кератома, кератопапиллома) или контагиозного моллюска в аногенитальной области</t>
  </si>
  <si>
    <t>Манипуляции для лечения и диагностики инфекций, передаваемых половым путем (женщины)</t>
  </si>
  <si>
    <t>Взятие материала на Neisseria gonorrhoeae и Trichomonas vaginalis из уретры и цервикального канала</t>
  </si>
  <si>
    <t>Взятие материала на "ключевые" клетки из заднего свода влагалища для микроскопического исследования</t>
  </si>
  <si>
    <t>4.3.</t>
  </si>
  <si>
    <t>Взятие материала на бактериальный вагиноз из уретры и цервикального канала для исследования методом РНИФ</t>
  </si>
  <si>
    <t>4.4.</t>
  </si>
  <si>
    <t>Взятие материала на Chlamidia trachomatis из уретры и цервикального канала для исследования методом РИФ</t>
  </si>
  <si>
    <t>4.5.</t>
  </si>
  <si>
    <t>Взятие материала на Ureaplasma urealiticum из уретры и цервикального канала для исследования методом РИФ</t>
  </si>
  <si>
    <t>4.6.</t>
  </si>
  <si>
    <t>Взятие материала на Micoplasma hominis из уретры и цервикального канала для исследования методом РИФ</t>
  </si>
  <si>
    <t>4.7.</t>
  </si>
  <si>
    <t>Взятие материала на герпетические инфекции из уретры и цервикального канала для исследования методом РИФ</t>
  </si>
  <si>
    <t>4.8.</t>
  </si>
  <si>
    <t>Взятие материала на Neisseria gonorrhoeae из уретры и цервикального канала для исследования бактериологическим методом</t>
  </si>
  <si>
    <t>4.9.</t>
  </si>
  <si>
    <t>Взятие материала на Ureaplasma urealiticum из уретры и цервикального канала для исследования бактериологическим методом</t>
  </si>
  <si>
    <t>4.10.</t>
  </si>
  <si>
    <t>Взятие материала на Micoplasma hominis из уретры и цервикального канала для исследования бактериологическим методом</t>
  </si>
  <si>
    <t>4.11.</t>
  </si>
  <si>
    <t>Взятие материала из уретры и цервикального канала для идентификации урогенитальных микоплазм, определения обсемененности образца и чувствительности к антибиотикам с применением тест-систем</t>
  </si>
  <si>
    <t>4.12.</t>
  </si>
  <si>
    <t>Взятие материала на Candida albicans из уретры и цервикального канала для исследования бактериологическим методом</t>
  </si>
  <si>
    <t>4.13.</t>
  </si>
  <si>
    <t>Взятие материала на Сhlamidia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и цервикального канала для исследования методом ПЦР</t>
  </si>
  <si>
    <t>4.14.</t>
  </si>
  <si>
    <t>Взятие материала на дрожжевые грибы со слизистых гениталий для исследования микроскопическим методом</t>
  </si>
  <si>
    <t>4.15.</t>
  </si>
  <si>
    <t>Взятие материала на дрожжевые грибы со слизистых гениталий для исследования бактериологическим методом</t>
  </si>
  <si>
    <t>4.16.</t>
  </si>
  <si>
    <t>4.17.</t>
  </si>
  <si>
    <t>4.18.</t>
  </si>
  <si>
    <t>4.19.</t>
  </si>
  <si>
    <t>Взятие материала из заднего свода влагалища для исследования отделяемого половых органов на микрофлору и степень чистоты влагалища</t>
  </si>
  <si>
    <t>4.20.</t>
  </si>
  <si>
    <t>Взятие материала из заднего свода влагалища для исследования отделяемого половых органов на Trichomonas vaginalis в нативном препарате</t>
  </si>
  <si>
    <t>4.21.</t>
  </si>
  <si>
    <t>4.22.</t>
  </si>
  <si>
    <t>Лечебная ванночка с лекарственным препаратом</t>
  </si>
  <si>
    <t>4.23.</t>
  </si>
  <si>
    <t>Смазывание лекарственным препаратом уретры, цервикального канала и наружного отверстия прямой кишки</t>
  </si>
  <si>
    <t>4.24.</t>
  </si>
  <si>
    <t>Введение влагалищного тампона с лекарственным препаратом</t>
  </si>
  <si>
    <t>4.25.</t>
  </si>
  <si>
    <t>Электрокоагуляция одного элемента доброкачественного новообразования кожи (бородавка, папиллома, кондилома, кератома, кератопапиллома) или контагиозного моллюска с локализацией в аногенетальной области</t>
  </si>
  <si>
    <t>4.26.</t>
  </si>
  <si>
    <t>Механическое удаление одного элемента контагеозного моллюска с локализацией в аногенитальной области</t>
  </si>
  <si>
    <t>4.27.</t>
  </si>
  <si>
    <t>Криодеструкция одного элемента доброкачественного новообразования кожи (бородавка, папиллома, кондилома, кератома, кератопапиллома) или контагиозного моллюска с локализацией в аногенитальной области</t>
  </si>
  <si>
    <t>4.28.</t>
  </si>
  <si>
    <t>Химическая деструкция одного элемента доброкачественного новообразования кожи (бородавка, папиллома, кондилома, кератома, кератопапиллома) с локализацией в аногенитальной области</t>
  </si>
  <si>
    <t>Манипуляции для лечения и диагностики кожных заболеваний</t>
  </si>
  <si>
    <t>Аппаратное удаление пораженной ногтевой пластинки большого пальца стопы (кисти) при онихомикозе, ониходистрофии</t>
  </si>
  <si>
    <t>Аппаратное удаление одной пораженной ногтевой пластинки стопы (кисти) при онихомикозе, ониходистрофии</t>
  </si>
  <si>
    <t>Аппаратная обработка гиперкератоза кожи стоп (кистей) (1 см2)</t>
  </si>
  <si>
    <t>Механическое удаление пораженных частей ногтевой пластинки пальца стопы (кисти) при онихомикозе</t>
  </si>
  <si>
    <t>Отслойка одного очага гиперкератоза при грибковом поражении кистей и стоп (мазью салициловой)</t>
  </si>
  <si>
    <t>5.6.</t>
  </si>
  <si>
    <t xml:space="preserve">Механическое удаление одного элемента контагиозного моллюска </t>
  </si>
  <si>
    <t>5.7.</t>
  </si>
  <si>
    <t>Химическая деструкция одного элемента доброкачественного новообразования кожи (бородавка, папиллома, кондилома, кератома, кератопапиллома)</t>
  </si>
  <si>
    <t>5.8.</t>
  </si>
  <si>
    <t>Взятие материала (кожи, ногтей, волос) на дерматофиты и дрожжевые грибы для исследования микроскопическим методом</t>
  </si>
  <si>
    <t>5.9.</t>
  </si>
  <si>
    <t>Взятие материала (кожи, ногтей, волос) на дерматофиты и дрожжевые грибы для исследования бактериологическим методом</t>
  </si>
  <si>
    <t>Микоплазма IST для женщин (микоплазма, уреаплазма, чувствительность к антибиоткам)</t>
  </si>
  <si>
    <t>Микоплазма IST для мужчин (микоплазма, уреаплазма, чувствительность к антибиоткам)</t>
  </si>
  <si>
    <t>Кабинет для забора крови из вены</t>
  </si>
  <si>
    <t xml:space="preserve">Забор крови из вены </t>
  </si>
  <si>
    <t>Система S-Monovette для исследования развернутого анализа крови</t>
  </si>
  <si>
    <t>Система S-Monovette для исследования биохимического анализа крови</t>
  </si>
  <si>
    <t>Система S-Monovette для исследования коагулограммы</t>
  </si>
  <si>
    <t>Система S-Monovette для серологических исследований</t>
  </si>
  <si>
    <t>Система S-Monovette для биохимического анализа крови+серологических исследований (вариант 2 в 1)</t>
  </si>
  <si>
    <t>Система S-Monovette для развернутого анализа крови+биохимического анализа крови или серологических исследований (вариант 2 в 1)</t>
  </si>
  <si>
    <t>Система S-Monovette для развернутого анализа крови+биохимического анализа крови+коагулограммы (вариант 3 в 1)</t>
  </si>
  <si>
    <t>Система S-Monovette для развернутого анализа крови+биохимического анализа крови+серологических исследований (вариант 3 в 1)</t>
  </si>
  <si>
    <t>Система S-Monovette для развернутого анализа крови+биохимического анализа крови+коагулограммы+серологических исследований (вариант 4 в 1)</t>
  </si>
  <si>
    <t>Проведение процедуры вакцинации против гриппа Инфлювак</t>
  </si>
  <si>
    <t>1.1.7.39.1.</t>
  </si>
  <si>
    <t>Рентгеновская компьютерная томография артерий и вен нижних конечностей с контрастным усилением</t>
  </si>
  <si>
    <t>Анестезиология</t>
  </si>
  <si>
    <t>Подготовка к проведению анестезии и постнаркозное наблюдение</t>
  </si>
  <si>
    <t>Тотальная внутривенная анестезия с сохранением спонтанного дыхания</t>
  </si>
  <si>
    <t>3.2.7.</t>
  </si>
  <si>
    <t>3.2.7.1.</t>
  </si>
  <si>
    <t>3.2.7.2.</t>
  </si>
  <si>
    <t>3.2.7.3.</t>
  </si>
  <si>
    <t>Предстательная железа (трансректально)</t>
  </si>
  <si>
    <t>Определение полового гормона - "эстрадиол"</t>
  </si>
  <si>
    <t>Проведение процедуры вакцинации против клещевого энцефалита</t>
  </si>
  <si>
    <t>Дудко 7-58-27</t>
  </si>
  <si>
    <t>Проведение процедуры вакцинации против гриппа Ультравак (Россия)</t>
  </si>
  <si>
    <t>Проведение процедуры вакцинации против гриппа Гриппол плюс (Россия)</t>
  </si>
  <si>
    <t>Проведение процедуры вакцинации против гриппа Ваксигрип (Франция)</t>
  </si>
  <si>
    <t>Проведение процедуры вакцинации против гриппа Инфлювак (Нидерланды)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</si>
  <si>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</t>
  </si>
  <si>
    <t>5.6.1.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</si>
  <si>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- стандартное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</si>
  <si>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- с дополнительными функциями</t>
  </si>
  <si>
    <t>Обнаружение скрытой крови в кале (гемакультест)</t>
  </si>
  <si>
    <t>Отдельные трудовые операции для биохимических исследований</t>
  </si>
  <si>
    <t>Определение мочевины сыворотки крови кинетическим методом AU-480 Becman Coulter</t>
  </si>
  <si>
    <t>Определение глюкозы в капиллярной крови на автоматическом анализаторе Biosen (экспресс-тест)</t>
  </si>
  <si>
    <t>Определение глюкозы в сыворотке крови на автоматическом анализаторе AU-480 Becman Coulter</t>
  </si>
  <si>
    <t>Исследование липидного спектра (ХС, ТГ, ЛПВП, ЛПНП, ЛПОНП, КА) в сыворотке крови на автоматическом анализаторе AU-480 Becman Coulter</t>
  </si>
  <si>
    <t>Определение общего холестерина сыворотки крови на автоматическом анализаторе AU-480 Becman Coulter</t>
  </si>
  <si>
    <t>Определение триацилглицеринов в сыворотке крови на автоматическом анализаторе AU-480 Becman Coulter</t>
  </si>
  <si>
    <t>Определение активности альфа-амилазы в сыворотке крови кинетическим методом на автоматическом анализаторе AU-480 Becman Coulter</t>
  </si>
  <si>
    <t>Определение активности аспартатаминотрансферазы в сыворотке крови кинетическим методом на автоматическом анализаторе AU-480 Becman Coulter</t>
  </si>
  <si>
    <t>Определение активности аланинаминотрансферазы в сыворотке крови кинетическим методом на автоматическом анализаторе AU-480 Becman Coulter</t>
  </si>
  <si>
    <t>Пребывание в палате повышенной комфортности № 20 кардиологического отделения (за 1 койко-день на 1 человека)</t>
  </si>
  <si>
    <t>Пребывание в палате повышенной комфортности № 7 патологического отделения (за 1 койко-день на 1 человека)</t>
  </si>
  <si>
    <t>И.о. главного врача УЗ "Светлогорской ЦРБ"</t>
  </si>
  <si>
    <t>Определение билирубина (общего) и его фракций в сыворотке крови на автоматическом анализаторе AU-480 Becman Coulter</t>
  </si>
  <si>
    <t>Определение билирубина (прямого) и его фракций в сыворотке крови на автоматическом анализаторе AU-480 Becman Coulter</t>
  </si>
  <si>
    <t>Хирургическая коррекция растяжек мочки уха</t>
  </si>
  <si>
    <t>Развернутый анализ капиллярной крови на автоматическом анализаторе с дифференцировкой лейкоцитарной формулы на автоматической анализаторе Sismex XS 500i</t>
  </si>
  <si>
    <t>Развернутый анализ капиллярной крови на автоматическом анализаторе без дифференцировки лейкоцитарной формулы на автоматической анализаторе Sismex XS 300</t>
  </si>
  <si>
    <t>Развернутый анализ венозной крови на автоматическом анализаторе с дифференцировкой лейкоцитарной формулы на автоматической анализаторе Sismex XS 500i</t>
  </si>
  <si>
    <t>Развернутый анализ венозной крови на автоматическом анализаторе без дифференцировки лейкоцитарной формулы на автоматической анализаторе Sismex XS 300</t>
  </si>
  <si>
    <t>Определение гликозилированного гемоглобина в капиллярной крови на автоматическом анализаторе AU-480 Becman Coulter</t>
  </si>
  <si>
    <t>_________ В.В. Ширяев</t>
  </si>
  <si>
    <t>30 декабря 2019 года</t>
  </si>
  <si>
    <t>вводится с 01 января 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</si>
</sst>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u val="single"/>
      <sz val="20"/>
      <name val="Times New Roman"/>
      <family val="1"/>
    </font>
    <font>
      <sz val="18"/>
      <color indexed="10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4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0" fontId="7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7"/>
  <sheetViews>
    <sheetView tabSelected="1" view="pageBreakPreview" zoomScale="60" zoomScaleNormal="80" zoomScalePageLayoutView="0" workbookViewId="0" topLeftCell="A91">
      <selection activeCell="A139" sqref="A139:E139"/>
    </sheetView>
  </sheetViews>
  <sheetFormatPr defaultColWidth="9.00390625" defaultRowHeight="12.75"/>
  <cols>
    <col min="1" max="1" width="15.625" style="32" customWidth="1"/>
    <col min="2" max="2" width="100.75390625" style="13" customWidth="1"/>
    <col min="3" max="3" width="25.625" style="17" customWidth="1"/>
    <col min="4" max="4" width="25.625" style="33" customWidth="1"/>
    <col min="5" max="5" width="25.625" style="17" customWidth="1"/>
    <col min="6" max="16384" width="9.125" style="16" customWidth="1"/>
  </cols>
  <sheetData>
    <row r="1" spans="1:5" ht="26.25">
      <c r="A1" s="11"/>
      <c r="C1" s="34" t="s">
        <v>308</v>
      </c>
      <c r="D1" s="34"/>
      <c r="E1" s="34"/>
    </row>
    <row r="2" spans="1:5" ht="26.25">
      <c r="A2" s="11"/>
      <c r="C2" s="34" t="s">
        <v>1018</v>
      </c>
      <c r="D2" s="34"/>
      <c r="E2" s="34"/>
    </row>
    <row r="3" spans="1:5" ht="26.25">
      <c r="A3" s="11"/>
      <c r="C3" s="34" t="s">
        <v>1027</v>
      </c>
      <c r="D3" s="34"/>
      <c r="E3" s="34"/>
    </row>
    <row r="4" spans="1:5" ht="26.25">
      <c r="A4" s="11"/>
      <c r="C4" s="34" t="s">
        <v>1028</v>
      </c>
      <c r="D4" s="34"/>
      <c r="E4" s="34"/>
    </row>
    <row r="5" spans="1:5" ht="23.25">
      <c r="A5" s="11"/>
      <c r="C5" s="12"/>
      <c r="D5" s="17"/>
      <c r="E5" s="12"/>
    </row>
    <row r="6" spans="1:5" ht="23.25">
      <c r="A6" s="11"/>
      <c r="C6" s="12"/>
      <c r="D6" s="17"/>
      <c r="E6" s="12"/>
    </row>
    <row r="7" spans="1:5" ht="26.25">
      <c r="A7" s="34" t="s">
        <v>487</v>
      </c>
      <c r="B7" s="34"/>
      <c r="C7" s="34"/>
      <c r="D7" s="34"/>
      <c r="E7" s="34"/>
    </row>
    <row r="8" spans="1:5" ht="26.25">
      <c r="A8" s="34" t="s">
        <v>614</v>
      </c>
      <c r="B8" s="34"/>
      <c r="C8" s="34"/>
      <c r="D8" s="34"/>
      <c r="E8" s="34"/>
    </row>
    <row r="9" spans="1:5" ht="26.25" customHeight="1">
      <c r="A9" s="41" t="s">
        <v>615</v>
      </c>
      <c r="B9" s="41"/>
      <c r="C9" s="41"/>
      <c r="D9" s="41"/>
      <c r="E9" s="41"/>
    </row>
    <row r="10" spans="1:5" ht="26.25">
      <c r="A10" s="34" t="s">
        <v>1029</v>
      </c>
      <c r="B10" s="34"/>
      <c r="C10" s="34"/>
      <c r="D10" s="34"/>
      <c r="E10" s="34"/>
    </row>
    <row r="11" spans="1:5" ht="18.75">
      <c r="A11" s="36"/>
      <c r="B11" s="36"/>
      <c r="C11" s="36"/>
      <c r="D11" s="36"/>
      <c r="E11" s="36"/>
    </row>
    <row r="12" spans="1:5" ht="104.25" customHeight="1">
      <c r="A12" s="1"/>
      <c r="B12" s="1" t="s">
        <v>309</v>
      </c>
      <c r="C12" s="10" t="s">
        <v>339</v>
      </c>
      <c r="D12" s="10" t="s">
        <v>616</v>
      </c>
      <c r="E12" s="10" t="s">
        <v>617</v>
      </c>
    </row>
    <row r="13" spans="1:5" ht="20.25">
      <c r="A13" s="1">
        <v>1</v>
      </c>
      <c r="B13" s="1">
        <v>2</v>
      </c>
      <c r="C13" s="18">
        <v>3</v>
      </c>
      <c r="D13" s="18">
        <v>4</v>
      </c>
      <c r="E13" s="18">
        <v>5</v>
      </c>
    </row>
    <row r="14" spans="1:5" ht="26.25">
      <c r="A14" s="35" t="s">
        <v>619</v>
      </c>
      <c r="B14" s="35"/>
      <c r="C14" s="35"/>
      <c r="D14" s="35"/>
      <c r="E14" s="35"/>
    </row>
    <row r="15" spans="1:5" ht="23.25">
      <c r="A15" s="2" t="s">
        <v>618</v>
      </c>
      <c r="B15" s="3" t="s">
        <v>620</v>
      </c>
      <c r="C15" s="6"/>
      <c r="D15" s="6"/>
      <c r="E15" s="6"/>
    </row>
    <row r="16" spans="1:5" ht="23.25">
      <c r="A16" s="2"/>
      <c r="B16" s="3" t="s">
        <v>621</v>
      </c>
      <c r="C16" s="6">
        <f>7.03</f>
        <v>7.03</v>
      </c>
      <c r="D16" s="6" t="s">
        <v>850</v>
      </c>
      <c r="E16" s="6">
        <f>C16</f>
        <v>7.03</v>
      </c>
    </row>
    <row r="17" spans="1:5" ht="23.25">
      <c r="A17" s="2"/>
      <c r="B17" s="3" t="s">
        <v>622</v>
      </c>
      <c r="C17" s="6">
        <f>8.02</f>
        <v>8.02</v>
      </c>
      <c r="D17" s="6" t="s">
        <v>850</v>
      </c>
      <c r="E17" s="6">
        <f>C17</f>
        <v>8.02</v>
      </c>
    </row>
    <row r="18" spans="1:5" ht="23.25">
      <c r="A18" s="2" t="s">
        <v>623</v>
      </c>
      <c r="B18" s="3" t="s">
        <v>624</v>
      </c>
      <c r="C18" s="6"/>
      <c r="D18" s="6" t="s">
        <v>850</v>
      </c>
      <c r="E18" s="6"/>
    </row>
    <row r="19" spans="1:5" ht="23.25">
      <c r="A19" s="2"/>
      <c r="B19" s="3" t="s">
        <v>621</v>
      </c>
      <c r="C19" s="6">
        <f>7.28</f>
        <v>7.28</v>
      </c>
      <c r="D19" s="6" t="s">
        <v>850</v>
      </c>
      <c r="E19" s="6">
        <f>C19</f>
        <v>7.28</v>
      </c>
    </row>
    <row r="20" spans="1:5" ht="23.25">
      <c r="A20" s="2"/>
      <c r="B20" s="3" t="s">
        <v>622</v>
      </c>
      <c r="C20" s="6">
        <f>8.29</f>
        <v>8.29</v>
      </c>
      <c r="D20" s="6" t="s">
        <v>850</v>
      </c>
      <c r="E20" s="6">
        <f>C20</f>
        <v>8.29</v>
      </c>
    </row>
    <row r="21" spans="1:5" ht="23.25">
      <c r="A21" s="2" t="s">
        <v>625</v>
      </c>
      <c r="B21" s="3" t="s">
        <v>626</v>
      </c>
      <c r="C21" s="6"/>
      <c r="D21" s="6" t="s">
        <v>850</v>
      </c>
      <c r="E21" s="6"/>
    </row>
    <row r="22" spans="1:5" ht="23.25">
      <c r="A22" s="2"/>
      <c r="B22" s="3" t="s">
        <v>621</v>
      </c>
      <c r="C22" s="6">
        <f>7.65</f>
        <v>7.65</v>
      </c>
      <c r="D22" s="6" t="s">
        <v>850</v>
      </c>
      <c r="E22" s="6">
        <f>C22</f>
        <v>7.65</v>
      </c>
    </row>
    <row r="23" spans="1:5" ht="23.25">
      <c r="A23" s="2"/>
      <c r="B23" s="3" t="s">
        <v>622</v>
      </c>
      <c r="C23" s="6">
        <f>8.64</f>
        <v>8.64</v>
      </c>
      <c r="D23" s="6" t="s">
        <v>850</v>
      </c>
      <c r="E23" s="6">
        <f>C23</f>
        <v>8.64</v>
      </c>
    </row>
    <row r="24" spans="1:5" ht="26.25">
      <c r="A24" s="35" t="s">
        <v>602</v>
      </c>
      <c r="B24" s="35"/>
      <c r="C24" s="35"/>
      <c r="D24" s="35"/>
      <c r="E24" s="35"/>
    </row>
    <row r="25" spans="1:5" ht="23.25">
      <c r="A25" s="2" t="s">
        <v>629</v>
      </c>
      <c r="B25" s="3" t="s">
        <v>620</v>
      </c>
      <c r="C25" s="6"/>
      <c r="D25" s="6"/>
      <c r="E25" s="6"/>
    </row>
    <row r="26" spans="1:5" ht="23.25">
      <c r="A26" s="2"/>
      <c r="B26" s="3" t="s">
        <v>621</v>
      </c>
      <c r="C26" s="6">
        <f>9.91+(9.91*3/100)</f>
        <v>10.2073</v>
      </c>
      <c r="D26" s="6" t="s">
        <v>850</v>
      </c>
      <c r="E26" s="6">
        <f>C26</f>
        <v>10.2073</v>
      </c>
    </row>
    <row r="27" spans="1:5" ht="23.25">
      <c r="A27" s="2"/>
      <c r="B27" s="3" t="s">
        <v>622</v>
      </c>
      <c r="C27" s="6">
        <f>11.25+(11.25*3/100)</f>
        <v>11.5875</v>
      </c>
      <c r="D27" s="6" t="s">
        <v>850</v>
      </c>
      <c r="E27" s="6">
        <f>C27</f>
        <v>11.5875</v>
      </c>
    </row>
    <row r="28" spans="1:5" ht="23.25">
      <c r="A28" s="2" t="s">
        <v>631</v>
      </c>
      <c r="B28" s="3" t="s">
        <v>624</v>
      </c>
      <c r="C28" s="6"/>
      <c r="D28" s="6" t="s">
        <v>850</v>
      </c>
      <c r="E28" s="6"/>
    </row>
    <row r="29" spans="1:5" ht="23.25">
      <c r="A29" s="2"/>
      <c r="B29" s="3" t="s">
        <v>621</v>
      </c>
      <c r="C29" s="6">
        <f>10.53+(10.53*3/100)</f>
        <v>10.845899999999999</v>
      </c>
      <c r="D29" s="6" t="s">
        <v>850</v>
      </c>
      <c r="E29" s="6">
        <f>C29</f>
        <v>10.845899999999999</v>
      </c>
    </row>
    <row r="30" spans="1:5" ht="23.25">
      <c r="A30" s="2"/>
      <c r="B30" s="3" t="s">
        <v>622</v>
      </c>
      <c r="C30" s="6">
        <f>11.39+(11.39*3/100)</f>
        <v>11.7317</v>
      </c>
      <c r="D30" s="6" t="s">
        <v>850</v>
      </c>
      <c r="E30" s="6">
        <f>C30</f>
        <v>11.7317</v>
      </c>
    </row>
    <row r="31" spans="1:5" ht="23.25">
      <c r="A31" s="2" t="s">
        <v>92</v>
      </c>
      <c r="B31" s="3" t="s">
        <v>626</v>
      </c>
      <c r="C31" s="6"/>
      <c r="D31" s="6" t="s">
        <v>850</v>
      </c>
      <c r="E31" s="6"/>
    </row>
    <row r="32" spans="1:5" ht="23.25">
      <c r="A32" s="2"/>
      <c r="B32" s="3" t="s">
        <v>621</v>
      </c>
      <c r="C32" s="6">
        <f>10.59+(10.59*3/100)</f>
        <v>10.9077</v>
      </c>
      <c r="D32" s="6" t="s">
        <v>850</v>
      </c>
      <c r="E32" s="6">
        <f>C32</f>
        <v>10.9077</v>
      </c>
    </row>
    <row r="33" spans="1:5" ht="23.25">
      <c r="A33" s="2"/>
      <c r="B33" s="3" t="s">
        <v>622</v>
      </c>
      <c r="C33" s="6">
        <f>11.59+(11.59*3/100)</f>
        <v>11.9377</v>
      </c>
      <c r="D33" s="6" t="s">
        <v>850</v>
      </c>
      <c r="E33" s="6">
        <f>C33</f>
        <v>11.9377</v>
      </c>
    </row>
    <row r="34" spans="1:5" s="19" customFormat="1" ht="26.25">
      <c r="A34" s="35" t="s">
        <v>627</v>
      </c>
      <c r="B34" s="35"/>
      <c r="C34" s="35"/>
      <c r="D34" s="35"/>
      <c r="E34" s="35"/>
    </row>
    <row r="35" spans="1:5" s="20" customFormat="1" ht="23.25">
      <c r="A35" s="2"/>
      <c r="B35" s="3" t="s">
        <v>628</v>
      </c>
      <c r="C35" s="6"/>
      <c r="D35" s="7"/>
      <c r="E35" s="6"/>
    </row>
    <row r="36" spans="1:5" s="20" customFormat="1" ht="23.25">
      <c r="A36" s="2" t="s">
        <v>629</v>
      </c>
      <c r="B36" s="3" t="s">
        <v>630</v>
      </c>
      <c r="C36" s="6">
        <v>3.49</v>
      </c>
      <c r="D36" s="21" t="s">
        <v>850</v>
      </c>
      <c r="E36" s="6">
        <f>C36</f>
        <v>3.49</v>
      </c>
    </row>
    <row r="37" spans="1:5" s="20" customFormat="1" ht="23.25">
      <c r="A37" s="2" t="s">
        <v>631</v>
      </c>
      <c r="B37" s="3" t="s">
        <v>632</v>
      </c>
      <c r="C37" s="6">
        <v>1.5</v>
      </c>
      <c r="D37" s="21" t="s">
        <v>850</v>
      </c>
      <c r="E37" s="6">
        <f>C37</f>
        <v>1.5</v>
      </c>
    </row>
    <row r="38" spans="1:5" s="20" customFormat="1" ht="23.25">
      <c r="A38" s="2"/>
      <c r="B38" s="3" t="s">
        <v>52</v>
      </c>
      <c r="C38" s="6"/>
      <c r="D38" s="6"/>
      <c r="E38" s="6"/>
    </row>
    <row r="39" spans="1:5" s="20" customFormat="1" ht="23.25">
      <c r="A39" s="2" t="s">
        <v>633</v>
      </c>
      <c r="B39" s="3" t="s">
        <v>634</v>
      </c>
      <c r="C39" s="6">
        <v>1.62</v>
      </c>
      <c r="D39" s="21" t="s">
        <v>850</v>
      </c>
      <c r="E39" s="6">
        <f aca="true" t="shared" si="0" ref="E39:E46">C39</f>
        <v>1.62</v>
      </c>
    </row>
    <row r="40" spans="1:5" s="20" customFormat="1" ht="46.5">
      <c r="A40" s="2" t="s">
        <v>635</v>
      </c>
      <c r="B40" s="3" t="s">
        <v>636</v>
      </c>
      <c r="C40" s="6">
        <v>0.85</v>
      </c>
      <c r="D40" s="21" t="s">
        <v>850</v>
      </c>
      <c r="E40" s="6">
        <f t="shared" si="0"/>
        <v>0.85</v>
      </c>
    </row>
    <row r="41" spans="1:5" s="20" customFormat="1" ht="23.25">
      <c r="A41" s="2" t="s">
        <v>637</v>
      </c>
      <c r="B41" s="3" t="s">
        <v>638</v>
      </c>
      <c r="C41" s="6">
        <v>1.28</v>
      </c>
      <c r="D41" s="21" t="s">
        <v>850</v>
      </c>
      <c r="E41" s="6">
        <f t="shared" si="0"/>
        <v>1.28</v>
      </c>
    </row>
    <row r="42" spans="1:5" s="20" customFormat="1" ht="23.25">
      <c r="A42" s="2" t="s">
        <v>639</v>
      </c>
      <c r="B42" s="3" t="s">
        <v>640</v>
      </c>
      <c r="C42" s="6">
        <v>2.56</v>
      </c>
      <c r="D42" s="21" t="s">
        <v>850</v>
      </c>
      <c r="E42" s="6">
        <f t="shared" si="0"/>
        <v>2.56</v>
      </c>
    </row>
    <row r="43" spans="1:5" s="20" customFormat="1" ht="23.25">
      <c r="A43" s="2" t="s">
        <v>641</v>
      </c>
      <c r="B43" s="3" t="s">
        <v>642</v>
      </c>
      <c r="C43" s="6">
        <v>0.85</v>
      </c>
      <c r="D43" s="21" t="s">
        <v>850</v>
      </c>
      <c r="E43" s="6">
        <f t="shared" si="0"/>
        <v>0.85</v>
      </c>
    </row>
    <row r="44" spans="1:5" s="20" customFormat="1" ht="23.25">
      <c r="A44" s="2" t="s">
        <v>643</v>
      </c>
      <c r="B44" s="3" t="s">
        <v>644</v>
      </c>
      <c r="C44" s="6">
        <v>2.13</v>
      </c>
      <c r="D44" s="21" t="s">
        <v>850</v>
      </c>
      <c r="E44" s="6">
        <f t="shared" si="0"/>
        <v>2.13</v>
      </c>
    </row>
    <row r="45" spans="1:5" s="20" customFormat="1" ht="23.25">
      <c r="A45" s="2" t="s">
        <v>645</v>
      </c>
      <c r="B45" s="3" t="s">
        <v>646</v>
      </c>
      <c r="C45" s="6">
        <v>1.28</v>
      </c>
      <c r="D45" s="21" t="s">
        <v>850</v>
      </c>
      <c r="E45" s="6">
        <f t="shared" si="0"/>
        <v>1.28</v>
      </c>
    </row>
    <row r="46" spans="1:5" s="20" customFormat="1" ht="23.25">
      <c r="A46" s="2" t="s">
        <v>647</v>
      </c>
      <c r="B46" s="3" t="s">
        <v>648</v>
      </c>
      <c r="C46" s="6">
        <v>1.41</v>
      </c>
      <c r="D46" s="21" t="s">
        <v>850</v>
      </c>
      <c r="E46" s="6">
        <f t="shared" si="0"/>
        <v>1.41</v>
      </c>
    </row>
    <row r="47" spans="1:5" s="20" customFormat="1" ht="46.5">
      <c r="A47" s="2" t="s">
        <v>595</v>
      </c>
      <c r="B47" s="3" t="s">
        <v>369</v>
      </c>
      <c r="C47" s="6">
        <v>7.28</v>
      </c>
      <c r="D47" s="21" t="s">
        <v>850</v>
      </c>
      <c r="E47" s="6">
        <f>C47</f>
        <v>7.28</v>
      </c>
    </row>
    <row r="48" spans="1:5" s="20" customFormat="1" ht="23.25">
      <c r="A48" s="2" t="s">
        <v>596</v>
      </c>
      <c r="B48" s="3" t="s">
        <v>597</v>
      </c>
      <c r="C48" s="6">
        <v>8.53</v>
      </c>
      <c r="D48" s="21" t="s">
        <v>850</v>
      </c>
      <c r="E48" s="6">
        <f>C48</f>
        <v>8.53</v>
      </c>
    </row>
    <row r="49" spans="1:5" s="20" customFormat="1" ht="26.25">
      <c r="A49" s="40" t="s">
        <v>109</v>
      </c>
      <c r="B49" s="40"/>
      <c r="C49" s="40"/>
      <c r="D49" s="40"/>
      <c r="E49" s="40"/>
    </row>
    <row r="50" spans="1:5" s="20" customFormat="1" ht="23.25">
      <c r="A50" s="2" t="s">
        <v>446</v>
      </c>
      <c r="B50" s="3" t="s">
        <v>110</v>
      </c>
      <c r="C50" s="6"/>
      <c r="D50" s="21"/>
      <c r="E50" s="6"/>
    </row>
    <row r="51" spans="1:5" s="20" customFormat="1" ht="23.25">
      <c r="A51" s="2" t="s">
        <v>629</v>
      </c>
      <c r="B51" s="5" t="s">
        <v>111</v>
      </c>
      <c r="C51" s="6">
        <v>1.75</v>
      </c>
      <c r="D51" s="21" t="s">
        <v>850</v>
      </c>
      <c r="E51" s="6">
        <f>C51</f>
        <v>1.75</v>
      </c>
    </row>
    <row r="52" spans="1:5" s="20" customFormat="1" ht="23.25">
      <c r="A52" s="2" t="s">
        <v>631</v>
      </c>
      <c r="B52" s="5" t="s">
        <v>112</v>
      </c>
      <c r="C52" s="6">
        <v>4.66</v>
      </c>
      <c r="D52" s="21" t="s">
        <v>850</v>
      </c>
      <c r="E52" s="6">
        <f aca="true" t="shared" si="1" ref="E52:E84">C52</f>
        <v>4.66</v>
      </c>
    </row>
    <row r="53" spans="1:5" s="20" customFormat="1" ht="23.25">
      <c r="A53" s="2" t="s">
        <v>92</v>
      </c>
      <c r="B53" s="5" t="s">
        <v>113</v>
      </c>
      <c r="C53" s="6">
        <v>8.74</v>
      </c>
      <c r="D53" s="21" t="s">
        <v>850</v>
      </c>
      <c r="E53" s="6">
        <f t="shared" si="1"/>
        <v>8.74</v>
      </c>
    </row>
    <row r="54" spans="1:5" s="20" customFormat="1" ht="23.25">
      <c r="A54" s="2" t="s">
        <v>94</v>
      </c>
      <c r="B54" s="5" t="s">
        <v>114</v>
      </c>
      <c r="C54" s="6">
        <v>1.75</v>
      </c>
      <c r="D54" s="21" t="s">
        <v>850</v>
      </c>
      <c r="E54" s="6">
        <f t="shared" si="1"/>
        <v>1.75</v>
      </c>
    </row>
    <row r="55" spans="1:5" s="20" customFormat="1" ht="50.25" customHeight="1">
      <c r="A55" s="2" t="s">
        <v>96</v>
      </c>
      <c r="B55" s="5" t="s">
        <v>115</v>
      </c>
      <c r="C55" s="6">
        <v>4.38</v>
      </c>
      <c r="D55" s="21" t="s">
        <v>850</v>
      </c>
      <c r="E55" s="6">
        <f t="shared" si="1"/>
        <v>4.38</v>
      </c>
    </row>
    <row r="56" spans="1:5" s="20" customFormat="1" ht="23.25">
      <c r="A56" s="2" t="s">
        <v>98</v>
      </c>
      <c r="B56" s="5" t="s">
        <v>116</v>
      </c>
      <c r="C56" s="6">
        <v>7.28</v>
      </c>
      <c r="D56" s="21" t="s">
        <v>850</v>
      </c>
      <c r="E56" s="6">
        <f t="shared" si="1"/>
        <v>7.28</v>
      </c>
    </row>
    <row r="57" spans="1:5" s="20" customFormat="1" ht="23.25">
      <c r="A57" s="2" t="s">
        <v>117</v>
      </c>
      <c r="B57" s="5" t="s">
        <v>118</v>
      </c>
      <c r="C57" s="6">
        <v>2.34</v>
      </c>
      <c r="D57" s="21" t="s">
        <v>850</v>
      </c>
      <c r="E57" s="6">
        <f t="shared" si="1"/>
        <v>2.34</v>
      </c>
    </row>
    <row r="58" spans="1:5" s="20" customFormat="1" ht="23.25">
      <c r="A58" s="2" t="s">
        <v>119</v>
      </c>
      <c r="B58" s="5" t="s">
        <v>95</v>
      </c>
      <c r="C58" s="6">
        <v>7.28</v>
      </c>
      <c r="D58" s="21" t="s">
        <v>850</v>
      </c>
      <c r="E58" s="6">
        <f t="shared" si="1"/>
        <v>7.28</v>
      </c>
    </row>
    <row r="59" spans="1:5" s="20" customFormat="1" ht="23.25">
      <c r="A59" s="2" t="s">
        <v>120</v>
      </c>
      <c r="B59" s="5" t="s">
        <v>121</v>
      </c>
      <c r="C59" s="6">
        <v>7.58</v>
      </c>
      <c r="D59" s="21" t="s">
        <v>850</v>
      </c>
      <c r="E59" s="6">
        <f t="shared" si="1"/>
        <v>7.58</v>
      </c>
    </row>
    <row r="60" spans="1:5" s="20" customFormat="1" ht="23.25">
      <c r="A60" s="2" t="s">
        <v>122</v>
      </c>
      <c r="B60" s="5" t="s">
        <v>123</v>
      </c>
      <c r="C60" s="6">
        <v>4.38</v>
      </c>
      <c r="D60" s="21" t="s">
        <v>850</v>
      </c>
      <c r="E60" s="6">
        <f t="shared" si="1"/>
        <v>4.38</v>
      </c>
    </row>
    <row r="61" spans="1:5" s="20" customFormat="1" ht="23.25">
      <c r="A61" s="2" t="s">
        <v>124</v>
      </c>
      <c r="B61" s="5" t="s">
        <v>125</v>
      </c>
      <c r="C61" s="6">
        <v>1.46</v>
      </c>
      <c r="D61" s="21" t="s">
        <v>850</v>
      </c>
      <c r="E61" s="6">
        <f t="shared" si="1"/>
        <v>1.46</v>
      </c>
    </row>
    <row r="62" spans="1:5" s="20" customFormat="1" ht="23.25">
      <c r="A62" s="2" t="s">
        <v>126</v>
      </c>
      <c r="B62" s="5" t="s">
        <v>127</v>
      </c>
      <c r="C62" s="6">
        <v>1.46</v>
      </c>
      <c r="D62" s="21" t="s">
        <v>850</v>
      </c>
      <c r="E62" s="6">
        <f t="shared" si="1"/>
        <v>1.46</v>
      </c>
    </row>
    <row r="63" spans="1:5" s="20" customFormat="1" ht="25.5" customHeight="1">
      <c r="A63" s="2" t="s">
        <v>128</v>
      </c>
      <c r="B63" s="5" t="s">
        <v>129</v>
      </c>
      <c r="C63" s="6">
        <v>5.83</v>
      </c>
      <c r="D63" s="21" t="s">
        <v>850</v>
      </c>
      <c r="E63" s="6">
        <f t="shared" si="1"/>
        <v>5.83</v>
      </c>
    </row>
    <row r="64" spans="1:5" s="20" customFormat="1" ht="23.25">
      <c r="A64" s="2" t="s">
        <v>130</v>
      </c>
      <c r="B64" s="5" t="s">
        <v>131</v>
      </c>
      <c r="C64" s="6">
        <v>4.38</v>
      </c>
      <c r="D64" s="21" t="s">
        <v>850</v>
      </c>
      <c r="E64" s="6">
        <f t="shared" si="1"/>
        <v>4.38</v>
      </c>
    </row>
    <row r="65" spans="1:5" s="20" customFormat="1" ht="46.5">
      <c r="A65" s="2" t="s">
        <v>132</v>
      </c>
      <c r="B65" s="5" t="s">
        <v>133</v>
      </c>
      <c r="C65" s="6">
        <v>2.34</v>
      </c>
      <c r="D65" s="21" t="s">
        <v>850</v>
      </c>
      <c r="E65" s="6">
        <f t="shared" si="1"/>
        <v>2.34</v>
      </c>
    </row>
    <row r="66" spans="1:5" s="20" customFormat="1" ht="23.25">
      <c r="A66" s="22" t="s">
        <v>134</v>
      </c>
      <c r="B66" s="5" t="s">
        <v>135</v>
      </c>
      <c r="C66" s="6">
        <v>4.38</v>
      </c>
      <c r="D66" s="21" t="s">
        <v>850</v>
      </c>
      <c r="E66" s="6">
        <f t="shared" si="1"/>
        <v>4.38</v>
      </c>
    </row>
    <row r="67" spans="1:5" s="20" customFormat="1" ht="23.25">
      <c r="A67" s="2" t="s">
        <v>136</v>
      </c>
      <c r="B67" s="5" t="s">
        <v>137</v>
      </c>
      <c r="C67" s="6">
        <v>10.2</v>
      </c>
      <c r="D67" s="21" t="s">
        <v>850</v>
      </c>
      <c r="E67" s="6">
        <f t="shared" si="1"/>
        <v>10.2</v>
      </c>
    </row>
    <row r="68" spans="1:5" s="20" customFormat="1" ht="23.25">
      <c r="A68" s="2" t="s">
        <v>209</v>
      </c>
      <c r="B68" s="5" t="s">
        <v>138</v>
      </c>
      <c r="C68" s="6">
        <v>2.91</v>
      </c>
      <c r="D68" s="21" t="s">
        <v>850</v>
      </c>
      <c r="E68" s="6">
        <f t="shared" si="1"/>
        <v>2.91</v>
      </c>
    </row>
    <row r="69" spans="1:5" s="20" customFormat="1" ht="23.25">
      <c r="A69" s="2" t="s">
        <v>11</v>
      </c>
      <c r="B69" s="5" t="s">
        <v>139</v>
      </c>
      <c r="C69" s="6">
        <v>5.83</v>
      </c>
      <c r="D69" s="21" t="s">
        <v>850</v>
      </c>
      <c r="E69" s="6">
        <f t="shared" si="1"/>
        <v>5.83</v>
      </c>
    </row>
    <row r="70" spans="1:5" s="20" customFormat="1" ht="23.25">
      <c r="A70" s="2" t="s">
        <v>210</v>
      </c>
      <c r="B70" s="5" t="s">
        <v>140</v>
      </c>
      <c r="C70" s="6">
        <v>8.74</v>
      </c>
      <c r="D70" s="21" t="s">
        <v>850</v>
      </c>
      <c r="E70" s="6">
        <f t="shared" si="1"/>
        <v>8.74</v>
      </c>
    </row>
    <row r="71" spans="1:5" s="20" customFormat="1" ht="23.25">
      <c r="A71" s="2" t="s">
        <v>141</v>
      </c>
      <c r="B71" s="5" t="s">
        <v>142</v>
      </c>
      <c r="C71" s="6">
        <v>5.83</v>
      </c>
      <c r="D71" s="21" t="s">
        <v>850</v>
      </c>
      <c r="E71" s="6">
        <f t="shared" si="1"/>
        <v>5.83</v>
      </c>
    </row>
    <row r="72" spans="1:5" s="20" customFormat="1" ht="23.25">
      <c r="A72" s="2" t="s">
        <v>211</v>
      </c>
      <c r="B72" s="5" t="s">
        <v>143</v>
      </c>
      <c r="C72" s="6">
        <v>2.34</v>
      </c>
      <c r="D72" s="21" t="s">
        <v>850</v>
      </c>
      <c r="E72" s="6">
        <f t="shared" si="1"/>
        <v>2.34</v>
      </c>
    </row>
    <row r="73" spans="1:5" s="20" customFormat="1" ht="23.25">
      <c r="A73" s="2" t="s">
        <v>212</v>
      </c>
      <c r="B73" s="5" t="s">
        <v>144</v>
      </c>
      <c r="C73" s="6">
        <v>1.46</v>
      </c>
      <c r="D73" s="21" t="s">
        <v>850</v>
      </c>
      <c r="E73" s="6">
        <f t="shared" si="1"/>
        <v>1.46</v>
      </c>
    </row>
    <row r="74" spans="1:5" s="20" customFormat="1" ht="23.25">
      <c r="A74" s="2" t="s">
        <v>145</v>
      </c>
      <c r="B74" s="5" t="s">
        <v>146</v>
      </c>
      <c r="C74" s="6">
        <v>1.46</v>
      </c>
      <c r="D74" s="21" t="s">
        <v>850</v>
      </c>
      <c r="E74" s="6">
        <f t="shared" si="1"/>
        <v>1.46</v>
      </c>
    </row>
    <row r="75" spans="1:5" s="20" customFormat="1" ht="23.25">
      <c r="A75" s="2" t="s">
        <v>213</v>
      </c>
      <c r="B75" s="5" t="s">
        <v>147</v>
      </c>
      <c r="C75" s="6">
        <v>4.38</v>
      </c>
      <c r="D75" s="21" t="s">
        <v>850</v>
      </c>
      <c r="E75" s="6">
        <f t="shared" si="1"/>
        <v>4.38</v>
      </c>
    </row>
    <row r="76" spans="1:5" s="20" customFormat="1" ht="23.25">
      <c r="A76" s="2" t="s">
        <v>224</v>
      </c>
      <c r="B76" s="5" t="s">
        <v>148</v>
      </c>
      <c r="C76" s="6">
        <v>4.38</v>
      </c>
      <c r="D76" s="21" t="s">
        <v>850</v>
      </c>
      <c r="E76" s="6">
        <f t="shared" si="1"/>
        <v>4.38</v>
      </c>
    </row>
    <row r="77" spans="1:5" s="20" customFormat="1" ht="23.25">
      <c r="A77" s="2" t="s">
        <v>7</v>
      </c>
      <c r="B77" s="5" t="s">
        <v>149</v>
      </c>
      <c r="C77" s="6">
        <v>5.83</v>
      </c>
      <c r="D77" s="21" t="s">
        <v>850</v>
      </c>
      <c r="E77" s="6">
        <f t="shared" si="1"/>
        <v>5.83</v>
      </c>
    </row>
    <row r="78" spans="1:5" s="20" customFormat="1" ht="46.5">
      <c r="A78" s="2" t="s">
        <v>8</v>
      </c>
      <c r="B78" s="5" t="s">
        <v>150</v>
      </c>
      <c r="C78" s="6">
        <v>10.2</v>
      </c>
      <c r="D78" s="21" t="s">
        <v>850</v>
      </c>
      <c r="E78" s="6">
        <f t="shared" si="1"/>
        <v>10.2</v>
      </c>
    </row>
    <row r="79" spans="1:5" s="20" customFormat="1" ht="23.25">
      <c r="A79" s="2" t="s">
        <v>151</v>
      </c>
      <c r="B79" s="5" t="s">
        <v>152</v>
      </c>
      <c r="C79" s="6">
        <v>7.28</v>
      </c>
      <c r="D79" s="21" t="s">
        <v>850</v>
      </c>
      <c r="E79" s="6">
        <f t="shared" si="1"/>
        <v>7.28</v>
      </c>
    </row>
    <row r="80" spans="1:5" s="20" customFormat="1" ht="23.25">
      <c r="A80" s="2" t="s">
        <v>153</v>
      </c>
      <c r="B80" s="5" t="s">
        <v>154</v>
      </c>
      <c r="C80" s="6">
        <v>2.91</v>
      </c>
      <c r="D80" s="21" t="s">
        <v>850</v>
      </c>
      <c r="E80" s="6">
        <f t="shared" si="1"/>
        <v>2.91</v>
      </c>
    </row>
    <row r="81" spans="1:5" s="20" customFormat="1" ht="23.25">
      <c r="A81" s="2" t="s">
        <v>155</v>
      </c>
      <c r="B81" s="5" t="s">
        <v>156</v>
      </c>
      <c r="C81" s="6">
        <v>17.48</v>
      </c>
      <c r="D81" s="21" t="s">
        <v>850</v>
      </c>
      <c r="E81" s="6">
        <f t="shared" si="1"/>
        <v>17.48</v>
      </c>
    </row>
    <row r="82" spans="1:5" s="20" customFormat="1" ht="23.25">
      <c r="A82" s="2" t="s">
        <v>157</v>
      </c>
      <c r="B82" s="5" t="s">
        <v>158</v>
      </c>
      <c r="C82" s="6">
        <v>11.66</v>
      </c>
      <c r="D82" s="21" t="s">
        <v>850</v>
      </c>
      <c r="E82" s="6">
        <f t="shared" si="1"/>
        <v>11.66</v>
      </c>
    </row>
    <row r="83" spans="1:5" s="20" customFormat="1" ht="23.25">
      <c r="A83" s="23" t="s">
        <v>159</v>
      </c>
      <c r="B83" s="5" t="s">
        <v>160</v>
      </c>
      <c r="C83" s="6">
        <v>11.66</v>
      </c>
      <c r="D83" s="21" t="s">
        <v>850</v>
      </c>
      <c r="E83" s="6">
        <f t="shared" si="1"/>
        <v>11.66</v>
      </c>
    </row>
    <row r="84" spans="1:5" s="20" customFormat="1" ht="28.5" customHeight="1">
      <c r="A84" s="2"/>
      <c r="B84" s="5" t="s">
        <v>165</v>
      </c>
      <c r="C84" s="6">
        <v>8.34</v>
      </c>
      <c r="D84" s="21" t="s">
        <v>850</v>
      </c>
      <c r="E84" s="6">
        <f t="shared" si="1"/>
        <v>8.34</v>
      </c>
    </row>
    <row r="85" spans="1:5" s="20" customFormat="1" ht="24" customHeight="1">
      <c r="A85" s="2" t="s">
        <v>250</v>
      </c>
      <c r="B85" s="3" t="s">
        <v>161</v>
      </c>
      <c r="C85" s="6"/>
      <c r="D85" s="21"/>
      <c r="E85" s="6"/>
    </row>
    <row r="86" spans="1:5" s="20" customFormat="1" ht="23.25">
      <c r="A86" s="22" t="s">
        <v>633</v>
      </c>
      <c r="B86" s="5" t="s">
        <v>162</v>
      </c>
      <c r="C86" s="6">
        <v>1.46</v>
      </c>
      <c r="D86" s="21" t="s">
        <v>850</v>
      </c>
      <c r="E86" s="6">
        <f>C86</f>
        <v>1.46</v>
      </c>
    </row>
    <row r="87" spans="1:5" s="20" customFormat="1" ht="23.25">
      <c r="A87" s="2" t="s">
        <v>775</v>
      </c>
      <c r="B87" s="5" t="s">
        <v>163</v>
      </c>
      <c r="C87" s="6">
        <v>1.46</v>
      </c>
      <c r="D87" s="21" t="s">
        <v>850</v>
      </c>
      <c r="E87" s="6">
        <f>C87</f>
        <v>1.46</v>
      </c>
    </row>
    <row r="88" spans="1:5" s="19" customFormat="1" ht="26.25">
      <c r="A88" s="2" t="s">
        <v>635</v>
      </c>
      <c r="B88" s="5" t="s">
        <v>164</v>
      </c>
      <c r="C88" s="6">
        <v>2.34</v>
      </c>
      <c r="D88" s="21" t="s">
        <v>850</v>
      </c>
      <c r="E88" s="6">
        <f>C88</f>
        <v>2.34</v>
      </c>
    </row>
    <row r="89" spans="1:5" s="19" customFormat="1" ht="26.25">
      <c r="A89" s="24"/>
      <c r="B89" s="5" t="s">
        <v>1021</v>
      </c>
      <c r="C89" s="6">
        <v>17.32</v>
      </c>
      <c r="D89" s="6">
        <v>11.12</v>
      </c>
      <c r="E89" s="6">
        <f>C89+D89</f>
        <v>28.439999999999998</v>
      </c>
    </row>
    <row r="90" spans="1:5" s="20" customFormat="1" ht="26.25">
      <c r="A90" s="37" t="s">
        <v>649</v>
      </c>
      <c r="B90" s="38"/>
      <c r="C90" s="38"/>
      <c r="D90" s="38"/>
      <c r="E90" s="39"/>
    </row>
    <row r="91" spans="1:5" s="20" customFormat="1" ht="23.25">
      <c r="A91" s="2" t="s">
        <v>641</v>
      </c>
      <c r="B91" s="3" t="s">
        <v>75</v>
      </c>
      <c r="C91" s="6">
        <v>2.8</v>
      </c>
      <c r="D91" s="6">
        <v>1.12</v>
      </c>
      <c r="E91" s="6">
        <f>C91+D91</f>
        <v>3.92</v>
      </c>
    </row>
    <row r="92" spans="1:5" s="20" customFormat="1" ht="23.25">
      <c r="A92" s="2" t="s">
        <v>643</v>
      </c>
      <c r="B92" s="3" t="s">
        <v>25</v>
      </c>
      <c r="C92" s="6">
        <v>2.8</v>
      </c>
      <c r="D92" s="6">
        <v>1.12</v>
      </c>
      <c r="E92" s="6">
        <f>C92+D92</f>
        <v>3.92</v>
      </c>
    </row>
    <row r="93" spans="1:5" s="20" customFormat="1" ht="23.25">
      <c r="A93" s="2" t="s">
        <v>650</v>
      </c>
      <c r="B93" s="3" t="s">
        <v>24</v>
      </c>
      <c r="C93" s="6">
        <v>3.74</v>
      </c>
      <c r="D93" s="6">
        <v>8.25</v>
      </c>
      <c r="E93" s="6">
        <f>C93+D93</f>
        <v>11.99</v>
      </c>
    </row>
    <row r="94" spans="1:5" s="20" customFormat="1" ht="23.25">
      <c r="A94" s="2" t="s">
        <v>651</v>
      </c>
      <c r="B94" s="3" t="s">
        <v>74</v>
      </c>
      <c r="C94" s="6">
        <v>10.74</v>
      </c>
      <c r="D94" s="6">
        <v>9.43</v>
      </c>
      <c r="E94" s="6">
        <f>C94+D94</f>
        <v>20.17</v>
      </c>
    </row>
    <row r="95" spans="1:5" s="20" customFormat="1" ht="23.25">
      <c r="A95" s="2"/>
      <c r="B95" s="3" t="s">
        <v>189</v>
      </c>
      <c r="C95" s="6">
        <v>55.75</v>
      </c>
      <c r="D95" s="6" t="s">
        <v>850</v>
      </c>
      <c r="E95" s="6">
        <f>C95</f>
        <v>55.75</v>
      </c>
    </row>
    <row r="96" spans="1:5" s="20" customFormat="1" ht="23.25">
      <c r="A96" s="2"/>
      <c r="B96" s="3" t="s">
        <v>598</v>
      </c>
      <c r="C96" s="6">
        <v>32.64</v>
      </c>
      <c r="D96" s="6" t="s">
        <v>850</v>
      </c>
      <c r="E96" s="6">
        <f>C96</f>
        <v>32.64</v>
      </c>
    </row>
    <row r="97" spans="1:5" s="20" customFormat="1" ht="23.25">
      <c r="A97" s="2" t="s">
        <v>117</v>
      </c>
      <c r="B97" s="3" t="s">
        <v>379</v>
      </c>
      <c r="C97" s="6">
        <v>1.55</v>
      </c>
      <c r="D97" s="6">
        <v>0.36</v>
      </c>
      <c r="E97" s="6">
        <f>C97+D97</f>
        <v>1.9100000000000001</v>
      </c>
    </row>
    <row r="98" spans="1:5" s="20" customFormat="1" ht="26.25">
      <c r="A98" s="35" t="s">
        <v>76</v>
      </c>
      <c r="B98" s="35"/>
      <c r="C98" s="35"/>
      <c r="D98" s="35"/>
      <c r="E98" s="35"/>
    </row>
    <row r="99" spans="1:5" s="20" customFormat="1" ht="46.5">
      <c r="A99" s="2" t="s">
        <v>77</v>
      </c>
      <c r="B99" s="3" t="s">
        <v>190</v>
      </c>
      <c r="C99" s="6"/>
      <c r="D99" s="7"/>
      <c r="E99" s="6"/>
    </row>
    <row r="100" spans="1:5" s="20" customFormat="1" ht="23.25">
      <c r="A100" s="2" t="s">
        <v>618</v>
      </c>
      <c r="B100" s="3" t="s">
        <v>390</v>
      </c>
      <c r="C100" s="6"/>
      <c r="D100" s="7"/>
      <c r="E100" s="6"/>
    </row>
    <row r="101" spans="1:5" s="20" customFormat="1" ht="69.75">
      <c r="A101" s="2" t="s">
        <v>191</v>
      </c>
      <c r="B101" s="3" t="s">
        <v>391</v>
      </c>
      <c r="C101" s="6">
        <f>0.69+(0.69*3/100)</f>
        <v>0.7107</v>
      </c>
      <c r="D101" s="6" t="s">
        <v>850</v>
      </c>
      <c r="E101" s="6">
        <f>C101</f>
        <v>0.7107</v>
      </c>
    </row>
    <row r="102" spans="1:5" s="20" customFormat="1" ht="23.25">
      <c r="A102" s="2" t="s">
        <v>623</v>
      </c>
      <c r="B102" s="3" t="s">
        <v>392</v>
      </c>
      <c r="C102" s="6"/>
      <c r="D102" s="6"/>
      <c r="E102" s="6"/>
    </row>
    <row r="103" spans="1:5" s="20" customFormat="1" ht="46.5">
      <c r="A103" s="2" t="s">
        <v>192</v>
      </c>
      <c r="B103" s="3" t="s">
        <v>193</v>
      </c>
      <c r="C103" s="6">
        <f>12.44+(12.44*3/100)</f>
        <v>12.8132</v>
      </c>
      <c r="D103" s="6" t="s">
        <v>850</v>
      </c>
      <c r="E103" s="6">
        <f>C103</f>
        <v>12.8132</v>
      </c>
    </row>
    <row r="104" spans="1:5" s="20" customFormat="1" ht="46.5">
      <c r="A104" s="2" t="s">
        <v>194</v>
      </c>
      <c r="B104" s="3" t="s">
        <v>448</v>
      </c>
      <c r="C104" s="6">
        <f>13.5+(13.5*3/100)</f>
        <v>13.905</v>
      </c>
      <c r="D104" s="6" t="s">
        <v>850</v>
      </c>
      <c r="E104" s="6">
        <f aca="true" t="shared" si="2" ref="E104:E109">C104</f>
        <v>13.905</v>
      </c>
    </row>
    <row r="105" spans="1:5" s="20" customFormat="1" ht="69.75">
      <c r="A105" s="2" t="s">
        <v>195</v>
      </c>
      <c r="B105" s="3" t="s">
        <v>449</v>
      </c>
      <c r="C105" s="6">
        <f>11.41+(11.41*3/100)</f>
        <v>11.7523</v>
      </c>
      <c r="D105" s="6" t="s">
        <v>850</v>
      </c>
      <c r="E105" s="6">
        <f t="shared" si="2"/>
        <v>11.7523</v>
      </c>
    </row>
    <row r="106" spans="1:5" s="20" customFormat="1" ht="46.5">
      <c r="A106" s="2" t="s">
        <v>196</v>
      </c>
      <c r="B106" s="3" t="s">
        <v>450</v>
      </c>
      <c r="C106" s="6">
        <f>26.9+(26.9*3/100)</f>
        <v>27.706999999999997</v>
      </c>
      <c r="D106" s="6" t="s">
        <v>850</v>
      </c>
      <c r="E106" s="6">
        <f t="shared" si="2"/>
        <v>27.706999999999997</v>
      </c>
    </row>
    <row r="107" spans="1:5" s="20" customFormat="1" ht="46.5">
      <c r="A107" s="2" t="s">
        <v>197</v>
      </c>
      <c r="B107" s="3" t="s">
        <v>302</v>
      </c>
      <c r="C107" s="6">
        <f>7.71+(7.71*3/100)</f>
        <v>7.9413</v>
      </c>
      <c r="D107" s="6" t="s">
        <v>850</v>
      </c>
      <c r="E107" s="6">
        <f t="shared" si="2"/>
        <v>7.9413</v>
      </c>
    </row>
    <row r="108" spans="1:5" s="20" customFormat="1" ht="46.5">
      <c r="A108" s="2" t="s">
        <v>198</v>
      </c>
      <c r="B108" s="3" t="s">
        <v>303</v>
      </c>
      <c r="C108" s="6">
        <f>7.71+(7.71*3/100)</f>
        <v>7.9413</v>
      </c>
      <c r="D108" s="6" t="s">
        <v>850</v>
      </c>
      <c r="E108" s="6">
        <f t="shared" si="2"/>
        <v>7.9413</v>
      </c>
    </row>
    <row r="109" spans="1:5" s="20" customFormat="1" ht="46.5">
      <c r="A109" s="2" t="s">
        <v>199</v>
      </c>
      <c r="B109" s="3" t="s">
        <v>304</v>
      </c>
      <c r="C109" s="6">
        <f>12.37+(12.37*3/100)</f>
        <v>12.7411</v>
      </c>
      <c r="D109" s="6" t="s">
        <v>850</v>
      </c>
      <c r="E109" s="6">
        <f t="shared" si="2"/>
        <v>12.7411</v>
      </c>
    </row>
    <row r="110" spans="1:5" s="20" customFormat="1" ht="46.5">
      <c r="A110" s="2" t="s">
        <v>625</v>
      </c>
      <c r="B110" s="3" t="s">
        <v>305</v>
      </c>
      <c r="C110" s="6"/>
      <c r="D110" s="6"/>
      <c r="E110" s="6"/>
    </row>
    <row r="111" spans="1:5" s="20" customFormat="1" ht="46.5">
      <c r="A111" s="2" t="s">
        <v>200</v>
      </c>
      <c r="B111" s="3" t="s">
        <v>201</v>
      </c>
      <c r="C111" s="6">
        <f>5.59+(5.59*3/100)</f>
        <v>5.7577</v>
      </c>
      <c r="D111" s="6" t="s">
        <v>850</v>
      </c>
      <c r="E111" s="6">
        <f>C111</f>
        <v>5.7577</v>
      </c>
    </row>
    <row r="112" spans="1:5" s="20" customFormat="1" ht="46.5">
      <c r="A112" s="2" t="s">
        <v>437</v>
      </c>
      <c r="B112" s="3" t="s">
        <v>306</v>
      </c>
      <c r="C112" s="6">
        <f>9.32+(9.32*3/100)</f>
        <v>9.5996</v>
      </c>
      <c r="D112" s="6" t="s">
        <v>850</v>
      </c>
      <c r="E112" s="6">
        <f>C112</f>
        <v>9.5996</v>
      </c>
    </row>
    <row r="113" spans="1:5" s="20" customFormat="1" ht="46.5">
      <c r="A113" s="2" t="s">
        <v>438</v>
      </c>
      <c r="B113" s="3" t="s">
        <v>715</v>
      </c>
      <c r="C113" s="6"/>
      <c r="D113" s="6"/>
      <c r="E113" s="6"/>
    </row>
    <row r="114" spans="1:5" s="20" customFormat="1" ht="69.75">
      <c r="A114" s="2" t="s">
        <v>439</v>
      </c>
      <c r="B114" s="3" t="s">
        <v>440</v>
      </c>
      <c r="C114" s="6">
        <f>26.9+(26.9*3/100)</f>
        <v>27.706999999999997</v>
      </c>
      <c r="D114" s="6" t="s">
        <v>850</v>
      </c>
      <c r="E114" s="6">
        <f>C114</f>
        <v>27.706999999999997</v>
      </c>
    </row>
    <row r="115" spans="1:5" s="20" customFormat="1" ht="46.5">
      <c r="A115" s="2" t="s">
        <v>441</v>
      </c>
      <c r="B115" s="3" t="s">
        <v>0</v>
      </c>
      <c r="C115" s="6"/>
      <c r="D115" s="6"/>
      <c r="E115" s="6"/>
    </row>
    <row r="116" spans="1:5" s="20" customFormat="1" ht="46.5">
      <c r="A116" s="2" t="s">
        <v>442</v>
      </c>
      <c r="B116" s="3" t="s">
        <v>443</v>
      </c>
      <c r="C116" s="6">
        <f>0.5+(0.5*3/100)</f>
        <v>0.515</v>
      </c>
      <c r="D116" s="6" t="s">
        <v>850</v>
      </c>
      <c r="E116" s="6">
        <f>C116</f>
        <v>0.515</v>
      </c>
    </row>
    <row r="117" spans="1:5" s="20" customFormat="1" ht="46.5">
      <c r="A117" s="2" t="s">
        <v>444</v>
      </c>
      <c r="B117" s="3" t="s">
        <v>1</v>
      </c>
      <c r="C117" s="6">
        <f>0.25+(0.25*3/100)</f>
        <v>0.2575</v>
      </c>
      <c r="D117" s="6" t="s">
        <v>850</v>
      </c>
      <c r="E117" s="6">
        <f>C117</f>
        <v>0.2575</v>
      </c>
    </row>
    <row r="118" spans="1:5" s="20" customFormat="1" ht="46.5">
      <c r="A118" s="2" t="s">
        <v>445</v>
      </c>
      <c r="B118" s="3" t="s">
        <v>714</v>
      </c>
      <c r="C118" s="6">
        <f>5.54+(5.54*3/100)</f>
        <v>5.7062</v>
      </c>
      <c r="D118" s="6" t="s">
        <v>850</v>
      </c>
      <c r="E118" s="6">
        <f>C118</f>
        <v>5.7062</v>
      </c>
    </row>
    <row r="119" spans="1:5" s="20" customFormat="1" ht="23.25">
      <c r="A119" s="2" t="s">
        <v>446</v>
      </c>
      <c r="B119" s="3" t="s">
        <v>447</v>
      </c>
      <c r="C119" s="6"/>
      <c r="D119" s="6"/>
      <c r="E119" s="6"/>
    </row>
    <row r="120" spans="1:5" s="20" customFormat="1" ht="23.25">
      <c r="A120" s="2" t="s">
        <v>629</v>
      </c>
      <c r="B120" s="3" t="s">
        <v>387</v>
      </c>
      <c r="C120" s="6">
        <f>0.96+(0.96*3/100)</f>
        <v>0.9888</v>
      </c>
      <c r="D120" s="6">
        <v>0.01</v>
      </c>
      <c r="E120" s="6">
        <f>C120+D120</f>
        <v>0.9988</v>
      </c>
    </row>
    <row r="121" spans="1:5" s="20" customFormat="1" ht="45.75" customHeight="1">
      <c r="A121" s="2" t="s">
        <v>631</v>
      </c>
      <c r="B121" s="3" t="s">
        <v>845</v>
      </c>
      <c r="C121" s="6">
        <f>3.02+(3.02*3/100)</f>
        <v>3.1106</v>
      </c>
      <c r="D121" s="6" t="s">
        <v>850</v>
      </c>
      <c r="E121" s="6">
        <f>C121</f>
        <v>3.1106</v>
      </c>
    </row>
    <row r="122" spans="1:5" s="20" customFormat="1" ht="23.25">
      <c r="A122" s="2"/>
      <c r="B122" s="3" t="s">
        <v>579</v>
      </c>
      <c r="C122" s="6">
        <f>3.85+(3.85*3/100)</f>
        <v>3.9655</v>
      </c>
      <c r="D122" s="6" t="s">
        <v>850</v>
      </c>
      <c r="E122" s="6">
        <f>C122</f>
        <v>3.9655</v>
      </c>
    </row>
    <row r="123" spans="1:5" s="20" customFormat="1" ht="23.25">
      <c r="A123" s="2"/>
      <c r="B123" s="3" t="s">
        <v>578</v>
      </c>
      <c r="C123" s="6"/>
      <c r="D123" s="6"/>
      <c r="E123" s="6"/>
    </row>
    <row r="124" spans="1:5" s="20" customFormat="1" ht="75" customHeight="1">
      <c r="A124" s="2"/>
      <c r="B124" s="5" t="s">
        <v>580</v>
      </c>
      <c r="C124" s="6">
        <f>7.34+(7.34*3/100)</f>
        <v>7.5602</v>
      </c>
      <c r="D124" s="6" t="s">
        <v>850</v>
      </c>
      <c r="E124" s="6">
        <f>C124</f>
        <v>7.5602</v>
      </c>
    </row>
    <row r="125" spans="1:5" s="20" customFormat="1" ht="71.25" customHeight="1">
      <c r="A125" s="2"/>
      <c r="B125" s="5" t="s">
        <v>581</v>
      </c>
      <c r="C125" s="6">
        <f>8.39+(8.39*3/100)</f>
        <v>8.6417</v>
      </c>
      <c r="D125" s="6" t="s">
        <v>850</v>
      </c>
      <c r="E125" s="6">
        <f aca="true" t="shared" si="3" ref="E125:E138">C125</f>
        <v>8.6417</v>
      </c>
    </row>
    <row r="126" spans="1:5" s="20" customFormat="1" ht="75" customHeight="1">
      <c r="A126" s="2"/>
      <c r="B126" s="5" t="s">
        <v>582</v>
      </c>
      <c r="C126" s="6">
        <f>16.36+(16.36*3/100)</f>
        <v>16.8508</v>
      </c>
      <c r="D126" s="6" t="s">
        <v>850</v>
      </c>
      <c r="E126" s="6">
        <f t="shared" si="3"/>
        <v>16.8508</v>
      </c>
    </row>
    <row r="127" spans="1:5" s="20" customFormat="1" ht="69.75">
      <c r="A127" s="2"/>
      <c r="B127" s="5" t="s">
        <v>583</v>
      </c>
      <c r="C127" s="6">
        <f>18.2+(18.2*3/100)</f>
        <v>18.746</v>
      </c>
      <c r="D127" s="6" t="s">
        <v>850</v>
      </c>
      <c r="E127" s="6">
        <f t="shared" si="3"/>
        <v>18.746</v>
      </c>
    </row>
    <row r="128" spans="1:5" s="20" customFormat="1" ht="46.5">
      <c r="A128" s="2"/>
      <c r="B128" s="5" t="s">
        <v>584</v>
      </c>
      <c r="C128" s="6">
        <f>7.34+(7.34*3/100)</f>
        <v>7.5602</v>
      </c>
      <c r="D128" s="6" t="s">
        <v>850</v>
      </c>
      <c r="E128" s="6">
        <f t="shared" si="3"/>
        <v>7.5602</v>
      </c>
    </row>
    <row r="129" spans="1:5" s="20" customFormat="1" ht="46.5">
      <c r="A129" s="2"/>
      <c r="B129" s="5" t="s">
        <v>585</v>
      </c>
      <c r="C129" s="6">
        <f>8.39+(8.39*3/100)</f>
        <v>8.6417</v>
      </c>
      <c r="D129" s="6" t="s">
        <v>850</v>
      </c>
      <c r="E129" s="6">
        <f t="shared" si="3"/>
        <v>8.6417</v>
      </c>
    </row>
    <row r="130" spans="1:5" s="20" customFormat="1" ht="46.5">
      <c r="A130" s="2"/>
      <c r="B130" s="5" t="s">
        <v>586</v>
      </c>
      <c r="C130" s="6">
        <f>8.04+(8.04*3/100)</f>
        <v>8.281199999999998</v>
      </c>
      <c r="D130" s="6" t="s">
        <v>850</v>
      </c>
      <c r="E130" s="6">
        <f t="shared" si="3"/>
        <v>8.281199999999998</v>
      </c>
    </row>
    <row r="131" spans="1:5" s="20" customFormat="1" ht="46.5">
      <c r="A131" s="2"/>
      <c r="B131" s="5" t="s">
        <v>587</v>
      </c>
      <c r="C131" s="6">
        <v>3.31</v>
      </c>
      <c r="D131" s="6" t="s">
        <v>850</v>
      </c>
      <c r="E131" s="6">
        <f t="shared" si="3"/>
        <v>3.31</v>
      </c>
    </row>
    <row r="132" spans="1:5" s="20" customFormat="1" ht="46.5">
      <c r="A132" s="2"/>
      <c r="B132" s="5" t="s">
        <v>588</v>
      </c>
      <c r="C132" s="6">
        <v>8.28</v>
      </c>
      <c r="D132" s="6" t="s">
        <v>850</v>
      </c>
      <c r="E132" s="6">
        <f t="shared" si="3"/>
        <v>8.28</v>
      </c>
    </row>
    <row r="133" spans="1:5" s="20" customFormat="1" ht="69.75">
      <c r="A133" s="2"/>
      <c r="B133" s="5" t="s">
        <v>589</v>
      </c>
      <c r="C133" s="6">
        <v>3.31</v>
      </c>
      <c r="D133" s="6" t="s">
        <v>850</v>
      </c>
      <c r="E133" s="6">
        <f t="shared" si="3"/>
        <v>3.31</v>
      </c>
    </row>
    <row r="134" spans="1:5" s="19" customFormat="1" ht="46.5">
      <c r="A134" s="2"/>
      <c r="B134" s="5" t="s">
        <v>590</v>
      </c>
      <c r="C134" s="6">
        <v>5.92</v>
      </c>
      <c r="D134" s="6" t="s">
        <v>850</v>
      </c>
      <c r="E134" s="6">
        <f t="shared" si="3"/>
        <v>5.92</v>
      </c>
    </row>
    <row r="135" spans="1:5" s="19" customFormat="1" ht="46.5">
      <c r="A135" s="2"/>
      <c r="B135" s="14" t="s">
        <v>380</v>
      </c>
      <c r="C135" s="6">
        <v>2.17</v>
      </c>
      <c r="D135" s="6" t="s">
        <v>850</v>
      </c>
      <c r="E135" s="6">
        <f t="shared" si="3"/>
        <v>2.17</v>
      </c>
    </row>
    <row r="136" spans="1:5" s="19" customFormat="1" ht="46.5">
      <c r="A136" s="2"/>
      <c r="B136" s="14" t="s">
        <v>381</v>
      </c>
      <c r="C136" s="6">
        <v>1.87</v>
      </c>
      <c r="D136" s="6" t="s">
        <v>850</v>
      </c>
      <c r="E136" s="6">
        <f t="shared" si="3"/>
        <v>1.87</v>
      </c>
    </row>
    <row r="137" spans="1:5" s="19" customFormat="1" ht="46.5">
      <c r="A137" s="2"/>
      <c r="B137" s="5" t="s">
        <v>587</v>
      </c>
      <c r="C137" s="6">
        <f>3.21+(3.21*3/100)</f>
        <v>3.3063</v>
      </c>
      <c r="D137" s="6" t="s">
        <v>850</v>
      </c>
      <c r="E137" s="6">
        <f t="shared" si="3"/>
        <v>3.3063</v>
      </c>
    </row>
    <row r="138" spans="1:5" s="19" customFormat="1" ht="69.75">
      <c r="A138" s="2"/>
      <c r="B138" s="5" t="s">
        <v>589</v>
      </c>
      <c r="C138" s="6">
        <f>3.21+(3.21*3/100)</f>
        <v>3.3063</v>
      </c>
      <c r="D138" s="6" t="s">
        <v>850</v>
      </c>
      <c r="E138" s="6">
        <f t="shared" si="3"/>
        <v>3.3063</v>
      </c>
    </row>
    <row r="139" spans="1:5" s="20" customFormat="1" ht="26.25">
      <c r="A139" s="37" t="s">
        <v>846</v>
      </c>
      <c r="B139" s="38"/>
      <c r="C139" s="38"/>
      <c r="D139" s="38"/>
      <c r="E139" s="39"/>
    </row>
    <row r="140" spans="1:5" s="20" customFormat="1" ht="23.25">
      <c r="A140" s="2" t="s">
        <v>631</v>
      </c>
      <c r="B140" s="3" t="s">
        <v>338</v>
      </c>
      <c r="C140" s="6">
        <f>0.7+(0.7*3/100)</f>
        <v>0.721</v>
      </c>
      <c r="D140" s="6" t="s">
        <v>850</v>
      </c>
      <c r="E140" s="6">
        <f>C140</f>
        <v>0.721</v>
      </c>
    </row>
    <row r="141" spans="1:5" s="20" customFormat="1" ht="23.25">
      <c r="A141" s="2" t="s">
        <v>92</v>
      </c>
      <c r="B141" s="3" t="s">
        <v>48</v>
      </c>
      <c r="C141" s="6">
        <f>4.36+(4.36*3/100)</f>
        <v>4.4908</v>
      </c>
      <c r="D141" s="6" t="s">
        <v>850</v>
      </c>
      <c r="E141" s="6">
        <f>C141</f>
        <v>4.4908</v>
      </c>
    </row>
    <row r="142" spans="1:5" s="20" customFormat="1" ht="26.25">
      <c r="A142" s="37" t="s">
        <v>107</v>
      </c>
      <c r="B142" s="38"/>
      <c r="C142" s="38"/>
      <c r="D142" s="38"/>
      <c r="E142" s="39"/>
    </row>
    <row r="143" spans="1:5" s="20" customFormat="1" ht="24" customHeight="1">
      <c r="A143" s="2" t="s">
        <v>77</v>
      </c>
      <c r="B143" s="3" t="s">
        <v>411</v>
      </c>
      <c r="C143" s="6"/>
      <c r="D143" s="7"/>
      <c r="E143" s="6"/>
    </row>
    <row r="144" spans="1:5" s="20" customFormat="1" ht="24" customHeight="1">
      <c r="A144" s="2" t="s">
        <v>412</v>
      </c>
      <c r="B144" s="3" t="s">
        <v>413</v>
      </c>
      <c r="C144" s="25">
        <f>0.67+(0.67*3/100)</f>
        <v>0.6901</v>
      </c>
      <c r="D144" s="25" t="s">
        <v>850</v>
      </c>
      <c r="E144" s="25">
        <f>C144</f>
        <v>0.6901</v>
      </c>
    </row>
    <row r="145" spans="1:5" s="20" customFormat="1" ht="24" customHeight="1">
      <c r="A145" s="2" t="s">
        <v>214</v>
      </c>
      <c r="B145" s="3" t="s">
        <v>215</v>
      </c>
      <c r="C145" s="25">
        <f>1.12+(1.12*3/100)</f>
        <v>1.1536000000000002</v>
      </c>
      <c r="D145" s="25" t="s">
        <v>850</v>
      </c>
      <c r="E145" s="25">
        <f aca="true" t="shared" si="4" ref="E145:E161">C145</f>
        <v>1.1536000000000002</v>
      </c>
    </row>
    <row r="146" spans="1:5" s="20" customFormat="1" ht="24" customHeight="1">
      <c r="A146" s="2" t="s">
        <v>216</v>
      </c>
      <c r="B146" s="3" t="s">
        <v>218</v>
      </c>
      <c r="C146" s="25">
        <f>1.7+(1.7*3/100)</f>
        <v>1.751</v>
      </c>
      <c r="D146" s="25" t="s">
        <v>850</v>
      </c>
      <c r="E146" s="25">
        <f t="shared" si="4"/>
        <v>1.751</v>
      </c>
    </row>
    <row r="147" spans="1:5" s="20" customFormat="1" ht="24" customHeight="1">
      <c r="A147" s="2" t="s">
        <v>217</v>
      </c>
      <c r="B147" s="3" t="s">
        <v>219</v>
      </c>
      <c r="C147" s="25">
        <f>2.38+(2.38*3/100)</f>
        <v>2.4514</v>
      </c>
      <c r="D147" s="25" t="s">
        <v>850</v>
      </c>
      <c r="E147" s="25">
        <f t="shared" si="4"/>
        <v>2.4514</v>
      </c>
    </row>
    <row r="148" spans="1:5" s="20" customFormat="1" ht="24" customHeight="1">
      <c r="A148" s="2" t="s">
        <v>220</v>
      </c>
      <c r="B148" s="3" t="s">
        <v>221</v>
      </c>
      <c r="C148" s="25">
        <f>0.84+(0.84*3/100)</f>
        <v>0.8652</v>
      </c>
      <c r="D148" s="25" t="s">
        <v>850</v>
      </c>
      <c r="E148" s="25">
        <f t="shared" si="4"/>
        <v>0.8652</v>
      </c>
    </row>
    <row r="149" spans="1:5" s="20" customFormat="1" ht="22.5" customHeight="1">
      <c r="A149" s="2" t="s">
        <v>222</v>
      </c>
      <c r="B149" s="3" t="s">
        <v>223</v>
      </c>
      <c r="C149" s="25">
        <f>1.12+(1.12*3/100)</f>
        <v>1.1536000000000002</v>
      </c>
      <c r="D149" s="25" t="s">
        <v>850</v>
      </c>
      <c r="E149" s="25">
        <f t="shared" si="4"/>
        <v>1.1536000000000002</v>
      </c>
    </row>
    <row r="150" spans="1:5" s="20" customFormat="1" ht="23.25">
      <c r="A150" s="2" t="s">
        <v>414</v>
      </c>
      <c r="B150" s="3" t="s">
        <v>415</v>
      </c>
      <c r="C150" s="25">
        <f>1.32+(1.32*3/100)</f>
        <v>1.3596000000000001</v>
      </c>
      <c r="D150" s="25" t="s">
        <v>850</v>
      </c>
      <c r="E150" s="25">
        <f t="shared" si="4"/>
        <v>1.3596000000000001</v>
      </c>
    </row>
    <row r="151" spans="1:5" s="20" customFormat="1" ht="47.25" customHeight="1">
      <c r="A151" s="2" t="s">
        <v>388</v>
      </c>
      <c r="B151" s="3" t="s">
        <v>389</v>
      </c>
      <c r="C151" s="25">
        <f>0.74+(0.74*3/100)</f>
        <v>0.7622</v>
      </c>
      <c r="D151" s="25" t="s">
        <v>850</v>
      </c>
      <c r="E151" s="25">
        <f t="shared" si="4"/>
        <v>0.7622</v>
      </c>
    </row>
    <row r="152" spans="1:5" s="20" customFormat="1" ht="24" customHeight="1">
      <c r="A152" s="2" t="s">
        <v>446</v>
      </c>
      <c r="B152" s="3" t="s">
        <v>416</v>
      </c>
      <c r="C152" s="25" t="s">
        <v>207</v>
      </c>
      <c r="D152" s="25"/>
      <c r="E152" s="25" t="str">
        <f t="shared" si="4"/>
        <v> </v>
      </c>
    </row>
    <row r="153" spans="1:5" s="20" customFormat="1" ht="24" customHeight="1">
      <c r="A153" s="2" t="s">
        <v>209</v>
      </c>
      <c r="B153" s="3" t="s">
        <v>311</v>
      </c>
      <c r="C153" s="25">
        <f>0.59+(0.59*3/100)</f>
        <v>0.6077</v>
      </c>
      <c r="D153" s="25" t="s">
        <v>850</v>
      </c>
      <c r="E153" s="25">
        <f t="shared" si="4"/>
        <v>0.6077</v>
      </c>
    </row>
    <row r="154" spans="1:5" s="20" customFormat="1" ht="23.25">
      <c r="A154" s="2" t="s">
        <v>11</v>
      </c>
      <c r="B154" s="3" t="s">
        <v>12</v>
      </c>
      <c r="C154" s="25">
        <f>0.77+(0.77*3/100)</f>
        <v>0.7931</v>
      </c>
      <c r="D154" s="25" t="s">
        <v>850</v>
      </c>
      <c r="E154" s="25">
        <f t="shared" si="4"/>
        <v>0.7931</v>
      </c>
    </row>
    <row r="155" spans="1:5" s="20" customFormat="1" ht="72.75" customHeight="1">
      <c r="A155" s="2" t="s">
        <v>210</v>
      </c>
      <c r="B155" s="3" t="s">
        <v>312</v>
      </c>
      <c r="C155" s="25">
        <f>1.46+(1.46*3/100)</f>
        <v>1.5038</v>
      </c>
      <c r="D155" s="25" t="s">
        <v>850</v>
      </c>
      <c r="E155" s="25">
        <f t="shared" si="4"/>
        <v>1.5038</v>
      </c>
    </row>
    <row r="156" spans="1:5" s="20" customFormat="1" ht="45" customHeight="1">
      <c r="A156" s="2" t="s">
        <v>211</v>
      </c>
      <c r="B156" s="3" t="s">
        <v>313</v>
      </c>
      <c r="C156" s="25">
        <f>1.18+(1.18*3/100)</f>
        <v>1.2154</v>
      </c>
      <c r="D156" s="25" t="s">
        <v>850</v>
      </c>
      <c r="E156" s="25">
        <f t="shared" si="4"/>
        <v>1.2154</v>
      </c>
    </row>
    <row r="157" spans="1:5" s="20" customFormat="1" ht="46.5" customHeight="1">
      <c r="A157" s="2" t="s">
        <v>212</v>
      </c>
      <c r="B157" s="3" t="s">
        <v>314</v>
      </c>
      <c r="C157" s="25">
        <f>1.89+(1.89*3/100)</f>
        <v>1.9466999999999999</v>
      </c>
      <c r="D157" s="25" t="s">
        <v>850</v>
      </c>
      <c r="E157" s="25">
        <f t="shared" si="4"/>
        <v>1.9466999999999999</v>
      </c>
    </row>
    <row r="158" spans="1:5" s="20" customFormat="1" ht="24" customHeight="1">
      <c r="A158" s="2" t="s">
        <v>213</v>
      </c>
      <c r="B158" s="3" t="s">
        <v>315</v>
      </c>
      <c r="C158" s="25">
        <f>1.77+(1.77*3/100)</f>
        <v>1.8231</v>
      </c>
      <c r="D158" s="25" t="s">
        <v>850</v>
      </c>
      <c r="E158" s="25">
        <f t="shared" si="4"/>
        <v>1.8231</v>
      </c>
    </row>
    <row r="159" spans="1:5" s="20" customFormat="1" ht="46.5">
      <c r="A159" s="2" t="s">
        <v>224</v>
      </c>
      <c r="B159" s="3" t="s">
        <v>225</v>
      </c>
      <c r="C159" s="25">
        <f>1.51+(1.51*3/100)</f>
        <v>1.5553</v>
      </c>
      <c r="D159" s="25" t="s">
        <v>850</v>
      </c>
      <c r="E159" s="25">
        <f t="shared" si="4"/>
        <v>1.5553</v>
      </c>
    </row>
    <row r="160" spans="1:5" s="20" customFormat="1" ht="70.5" customHeight="1">
      <c r="A160" s="2" t="s">
        <v>7</v>
      </c>
      <c r="B160" s="3" t="s">
        <v>9</v>
      </c>
      <c r="C160" s="6">
        <f>2.64+(2.64*3/100)</f>
        <v>2.7192000000000003</v>
      </c>
      <c r="D160" s="6" t="s">
        <v>850</v>
      </c>
      <c r="E160" s="6">
        <f t="shared" si="4"/>
        <v>2.7192000000000003</v>
      </c>
    </row>
    <row r="161" spans="1:5" s="20" customFormat="1" ht="46.5">
      <c r="A161" s="2" t="s">
        <v>8</v>
      </c>
      <c r="B161" s="3" t="s">
        <v>10</v>
      </c>
      <c r="C161" s="6">
        <f>1.86+(1.86*3/100)</f>
        <v>1.9158000000000002</v>
      </c>
      <c r="D161" s="6" t="s">
        <v>850</v>
      </c>
      <c r="E161" s="6">
        <f t="shared" si="4"/>
        <v>1.9158000000000002</v>
      </c>
    </row>
    <row r="162" spans="1:5" s="20" customFormat="1" ht="23.25">
      <c r="A162" s="2" t="s">
        <v>412</v>
      </c>
      <c r="B162" s="2" t="s">
        <v>562</v>
      </c>
      <c r="C162" s="6"/>
      <c r="D162" s="6"/>
      <c r="E162" s="6"/>
    </row>
    <row r="163" spans="1:5" s="20" customFormat="1" ht="23.25">
      <c r="A163" s="2"/>
      <c r="B163" s="3" t="s">
        <v>563</v>
      </c>
      <c r="C163" s="6">
        <f>1.65+(1.65*3/100)</f>
        <v>1.6995</v>
      </c>
      <c r="D163" s="25">
        <v>0.01</v>
      </c>
      <c r="E163" s="25">
        <f>C163+D163</f>
        <v>1.7095</v>
      </c>
    </row>
    <row r="164" spans="1:5" s="20" customFormat="1" ht="23.25">
      <c r="A164" s="2"/>
      <c r="B164" s="3" t="s">
        <v>564</v>
      </c>
      <c r="C164" s="6">
        <f>1.69+(1.69*3/100)</f>
        <v>1.7407</v>
      </c>
      <c r="D164" s="25">
        <v>0.01</v>
      </c>
      <c r="E164" s="25">
        <f aca="true" t="shared" si="5" ref="E164:E177">C164+D164</f>
        <v>1.7507</v>
      </c>
    </row>
    <row r="165" spans="1:5" s="20" customFormat="1" ht="23.25">
      <c r="A165" s="2"/>
      <c r="B165" s="3" t="s">
        <v>565</v>
      </c>
      <c r="C165" s="6">
        <f>1.73+(1.73*3/100)</f>
        <v>1.7819</v>
      </c>
      <c r="D165" s="25">
        <v>0.01</v>
      </c>
      <c r="E165" s="25">
        <f t="shared" si="5"/>
        <v>1.7919</v>
      </c>
    </row>
    <row r="166" spans="1:5" s="20" customFormat="1" ht="23.25">
      <c r="A166" s="2"/>
      <c r="B166" s="3" t="s">
        <v>566</v>
      </c>
      <c r="C166" s="6">
        <f>1.77+(1.77*3/100)</f>
        <v>1.8231</v>
      </c>
      <c r="D166" s="25">
        <v>0.01</v>
      </c>
      <c r="E166" s="25">
        <f t="shared" si="5"/>
        <v>1.8331</v>
      </c>
    </row>
    <row r="167" spans="1:5" s="20" customFormat="1" ht="23.25">
      <c r="A167" s="2"/>
      <c r="B167" s="3" t="s">
        <v>567</v>
      </c>
      <c r="C167" s="6">
        <f>1.8+(1.8*3/100)</f>
        <v>1.854</v>
      </c>
      <c r="D167" s="25">
        <v>0.01</v>
      </c>
      <c r="E167" s="25">
        <f t="shared" si="5"/>
        <v>1.864</v>
      </c>
    </row>
    <row r="168" spans="1:5" s="20" customFormat="1" ht="23.25">
      <c r="A168" s="2"/>
      <c r="B168" s="3" t="s">
        <v>568</v>
      </c>
      <c r="C168" s="6">
        <f>1.86+(1.86*3/100)</f>
        <v>1.9158000000000002</v>
      </c>
      <c r="D168" s="25">
        <v>0.01</v>
      </c>
      <c r="E168" s="25">
        <f t="shared" si="5"/>
        <v>1.9258000000000002</v>
      </c>
    </row>
    <row r="169" spans="1:5" s="20" customFormat="1" ht="23.25">
      <c r="A169" s="2"/>
      <c r="B169" s="3" t="s">
        <v>569</v>
      </c>
      <c r="C169" s="6">
        <f>1.91+(1.91*3/100)</f>
        <v>1.9672999999999998</v>
      </c>
      <c r="D169" s="25">
        <v>0.01</v>
      </c>
      <c r="E169" s="25">
        <f t="shared" si="5"/>
        <v>1.9772999999999998</v>
      </c>
    </row>
    <row r="170" spans="1:5" s="20" customFormat="1" ht="23.25">
      <c r="A170" s="2"/>
      <c r="B170" s="3" t="s">
        <v>570</v>
      </c>
      <c r="C170" s="6">
        <f>1.97+(1.97*3/100)</f>
        <v>2.0291</v>
      </c>
      <c r="D170" s="25">
        <v>0.01</v>
      </c>
      <c r="E170" s="25">
        <f t="shared" si="5"/>
        <v>2.0391</v>
      </c>
    </row>
    <row r="171" spans="1:5" s="20" customFormat="1" ht="23.25">
      <c r="A171" s="2"/>
      <c r="B171" s="3" t="s">
        <v>571</v>
      </c>
      <c r="C171" s="6">
        <f>2.02+(2.02*3/100)</f>
        <v>2.0806</v>
      </c>
      <c r="D171" s="25">
        <v>0.01</v>
      </c>
      <c r="E171" s="25">
        <f t="shared" si="5"/>
        <v>2.0906</v>
      </c>
    </row>
    <row r="172" spans="1:5" s="20" customFormat="1" ht="23.25">
      <c r="A172" s="2"/>
      <c r="B172" s="3" t="s">
        <v>572</v>
      </c>
      <c r="C172" s="6">
        <f>2.08+(2.08*3/100)</f>
        <v>2.1424</v>
      </c>
      <c r="D172" s="25">
        <v>0.01</v>
      </c>
      <c r="E172" s="25">
        <f t="shared" si="5"/>
        <v>2.1523999999999996</v>
      </c>
    </row>
    <row r="173" spans="1:5" s="20" customFormat="1" ht="23.25">
      <c r="A173" s="2"/>
      <c r="B173" s="3" t="s">
        <v>573</v>
      </c>
      <c r="C173" s="6">
        <f>2.13+(2.13*3/100)</f>
        <v>2.1938999999999997</v>
      </c>
      <c r="D173" s="25">
        <v>0.01</v>
      </c>
      <c r="E173" s="25">
        <f t="shared" si="5"/>
        <v>2.2038999999999995</v>
      </c>
    </row>
    <row r="174" spans="1:5" s="20" customFormat="1" ht="23.25">
      <c r="A174" s="2"/>
      <c r="B174" s="3" t="s">
        <v>574</v>
      </c>
      <c r="C174" s="6">
        <f>2.19+(2.19*3/100)</f>
        <v>2.2557</v>
      </c>
      <c r="D174" s="25">
        <v>0.01</v>
      </c>
      <c r="E174" s="25">
        <f t="shared" si="5"/>
        <v>2.2657</v>
      </c>
    </row>
    <row r="175" spans="1:5" s="20" customFormat="1" ht="23.25">
      <c r="A175" s="2"/>
      <c r="B175" s="3" t="s">
        <v>575</v>
      </c>
      <c r="C175" s="6">
        <f>2.24+(2.24*3/100)</f>
        <v>2.3072000000000004</v>
      </c>
      <c r="D175" s="25">
        <v>0.01</v>
      </c>
      <c r="E175" s="25">
        <f t="shared" si="5"/>
        <v>2.3172</v>
      </c>
    </row>
    <row r="176" spans="1:5" s="20" customFormat="1" ht="23.25">
      <c r="A176" s="2"/>
      <c r="B176" s="3" t="s">
        <v>576</v>
      </c>
      <c r="C176" s="6">
        <f>2.3+(2.3*3/100)</f>
        <v>2.3689999999999998</v>
      </c>
      <c r="D176" s="25">
        <v>0.01</v>
      </c>
      <c r="E176" s="25">
        <f t="shared" si="5"/>
        <v>2.3789999999999996</v>
      </c>
    </row>
    <row r="177" spans="1:5" s="20" customFormat="1" ht="23.25">
      <c r="A177" s="2"/>
      <c r="B177" s="3" t="s">
        <v>577</v>
      </c>
      <c r="C177" s="6">
        <f>2.3+(2.3*3/100)</f>
        <v>2.3689999999999998</v>
      </c>
      <c r="D177" s="25">
        <v>0.01</v>
      </c>
      <c r="E177" s="25">
        <f t="shared" si="5"/>
        <v>2.3789999999999996</v>
      </c>
    </row>
    <row r="178" spans="1:5" s="20" customFormat="1" ht="46.5">
      <c r="A178" s="2" t="s">
        <v>618</v>
      </c>
      <c r="B178" s="3" t="s">
        <v>869</v>
      </c>
      <c r="C178" s="6">
        <f>3.6+(3.6*3/100)</f>
        <v>3.708</v>
      </c>
      <c r="D178" s="26" t="s">
        <v>850</v>
      </c>
      <c r="E178" s="26">
        <f aca="true" t="shared" si="6" ref="E178:E183">C178</f>
        <v>3.708</v>
      </c>
    </row>
    <row r="179" spans="1:5" s="20" customFormat="1" ht="46.5">
      <c r="A179" s="2" t="s">
        <v>623</v>
      </c>
      <c r="B179" s="3" t="s">
        <v>870</v>
      </c>
      <c r="C179" s="6">
        <f>2.84+(2.84*3/100)</f>
        <v>2.9252</v>
      </c>
      <c r="D179" s="26" t="s">
        <v>850</v>
      </c>
      <c r="E179" s="26">
        <f t="shared" si="6"/>
        <v>2.9252</v>
      </c>
    </row>
    <row r="180" spans="1:5" s="20" customFormat="1" ht="46.5">
      <c r="A180" s="2" t="s">
        <v>625</v>
      </c>
      <c r="B180" s="3" t="s">
        <v>871</v>
      </c>
      <c r="C180" s="6">
        <f>4.35+(4.35*3/100)</f>
        <v>4.480499999999999</v>
      </c>
      <c r="D180" s="26" t="s">
        <v>850</v>
      </c>
      <c r="E180" s="26">
        <f t="shared" si="6"/>
        <v>4.480499999999999</v>
      </c>
    </row>
    <row r="181" spans="1:5" s="20" customFormat="1" ht="46.5">
      <c r="A181" s="2" t="s">
        <v>258</v>
      </c>
      <c r="B181" s="3" t="s">
        <v>872</v>
      </c>
      <c r="C181" s="6">
        <f>3.6+(3.6*3/100)</f>
        <v>3.708</v>
      </c>
      <c r="D181" s="26" t="s">
        <v>850</v>
      </c>
      <c r="E181" s="26">
        <f t="shared" si="6"/>
        <v>3.708</v>
      </c>
    </row>
    <row r="182" spans="1:5" s="20" customFormat="1" ht="23.25">
      <c r="A182" s="2" t="s">
        <v>629</v>
      </c>
      <c r="B182" s="3" t="s">
        <v>873</v>
      </c>
      <c r="C182" s="6">
        <f>3.47+(3.47*30/100)</f>
        <v>4.511</v>
      </c>
      <c r="D182" s="26" t="s">
        <v>850</v>
      </c>
      <c r="E182" s="26">
        <f t="shared" si="6"/>
        <v>4.511</v>
      </c>
    </row>
    <row r="183" spans="1:5" s="20" customFormat="1" ht="23.25">
      <c r="A183" s="2" t="s">
        <v>631</v>
      </c>
      <c r="B183" s="3" t="s">
        <v>874</v>
      </c>
      <c r="C183" s="6">
        <f>2.61+(2.61*3/100)</f>
        <v>2.6883</v>
      </c>
      <c r="D183" s="26" t="s">
        <v>850</v>
      </c>
      <c r="E183" s="26">
        <f t="shared" si="6"/>
        <v>2.6883</v>
      </c>
    </row>
    <row r="184" spans="1:5" s="20" customFormat="1" ht="23.25">
      <c r="A184" s="42" t="s">
        <v>875</v>
      </c>
      <c r="B184" s="43"/>
      <c r="C184" s="43"/>
      <c r="D184" s="43"/>
      <c r="E184" s="44"/>
    </row>
    <row r="185" spans="1:5" s="20" customFormat="1" ht="46.5">
      <c r="A185" s="2" t="s">
        <v>633</v>
      </c>
      <c r="B185" s="3" t="s">
        <v>876</v>
      </c>
      <c r="C185" s="6">
        <f aca="true" t="shared" si="7" ref="C185:C190">1.05+(1.05*3/100)</f>
        <v>1.0815000000000001</v>
      </c>
      <c r="D185" s="26" t="s">
        <v>850</v>
      </c>
      <c r="E185" s="26">
        <f aca="true" t="shared" si="8" ref="E185:E245">C185</f>
        <v>1.0815000000000001</v>
      </c>
    </row>
    <row r="186" spans="1:5" s="20" customFormat="1" ht="46.5">
      <c r="A186" s="2" t="s">
        <v>775</v>
      </c>
      <c r="B186" s="3" t="s">
        <v>877</v>
      </c>
      <c r="C186" s="6">
        <f t="shared" si="7"/>
        <v>1.0815000000000001</v>
      </c>
      <c r="D186" s="26" t="s">
        <v>850</v>
      </c>
      <c r="E186" s="26">
        <f t="shared" si="8"/>
        <v>1.0815000000000001</v>
      </c>
    </row>
    <row r="187" spans="1:5" s="20" customFormat="1" ht="46.5">
      <c r="A187" s="2" t="s">
        <v>635</v>
      </c>
      <c r="B187" s="3" t="s">
        <v>878</v>
      </c>
      <c r="C187" s="6">
        <f t="shared" si="7"/>
        <v>1.0815000000000001</v>
      </c>
      <c r="D187" s="26" t="s">
        <v>850</v>
      </c>
      <c r="E187" s="26">
        <f t="shared" si="8"/>
        <v>1.0815000000000001</v>
      </c>
    </row>
    <row r="188" spans="1:5" s="20" customFormat="1" ht="46.5">
      <c r="A188" s="2" t="s">
        <v>637</v>
      </c>
      <c r="B188" s="3" t="s">
        <v>879</v>
      </c>
      <c r="C188" s="6">
        <f t="shared" si="7"/>
        <v>1.0815000000000001</v>
      </c>
      <c r="D188" s="26" t="s">
        <v>850</v>
      </c>
      <c r="E188" s="26">
        <f t="shared" si="8"/>
        <v>1.0815000000000001</v>
      </c>
    </row>
    <row r="189" spans="1:5" s="20" customFormat="1" ht="46.5">
      <c r="A189" s="2" t="s">
        <v>639</v>
      </c>
      <c r="B189" s="3" t="s">
        <v>880</v>
      </c>
      <c r="C189" s="6">
        <f t="shared" si="7"/>
        <v>1.0815000000000001</v>
      </c>
      <c r="D189" s="26" t="s">
        <v>850</v>
      </c>
      <c r="E189" s="26">
        <f t="shared" si="8"/>
        <v>1.0815000000000001</v>
      </c>
    </row>
    <row r="190" spans="1:5" s="20" customFormat="1" ht="46.5">
      <c r="A190" s="2" t="s">
        <v>641</v>
      </c>
      <c r="B190" s="3" t="s">
        <v>881</v>
      </c>
      <c r="C190" s="6">
        <f t="shared" si="7"/>
        <v>1.0815000000000001</v>
      </c>
      <c r="D190" s="26" t="s">
        <v>850</v>
      </c>
      <c r="E190" s="26">
        <f t="shared" si="8"/>
        <v>1.0815000000000001</v>
      </c>
    </row>
    <row r="191" spans="1:5" s="20" customFormat="1" ht="46.5">
      <c r="A191" s="2" t="s">
        <v>643</v>
      </c>
      <c r="B191" s="3" t="s">
        <v>882</v>
      </c>
      <c r="C191" s="6">
        <f>1.21+(1.21*3/100)</f>
        <v>1.2463</v>
      </c>
      <c r="D191" s="26" t="s">
        <v>850</v>
      </c>
      <c r="E191" s="26">
        <f t="shared" si="8"/>
        <v>1.2463</v>
      </c>
    </row>
    <row r="192" spans="1:5" s="20" customFormat="1" ht="46.5">
      <c r="A192" s="2" t="s">
        <v>650</v>
      </c>
      <c r="B192" s="3" t="s">
        <v>883</v>
      </c>
      <c r="C192" s="6">
        <f>1.05+(1.05*3/100)</f>
        <v>1.0815000000000001</v>
      </c>
      <c r="D192" s="26" t="s">
        <v>850</v>
      </c>
      <c r="E192" s="26">
        <f t="shared" si="8"/>
        <v>1.0815000000000001</v>
      </c>
    </row>
    <row r="193" spans="1:5" s="20" customFormat="1" ht="46.5">
      <c r="A193" s="2" t="s">
        <v>357</v>
      </c>
      <c r="B193" s="3" t="s">
        <v>883</v>
      </c>
      <c r="C193" s="6">
        <f>1.05+(1.05*3/100)</f>
        <v>1.0815000000000001</v>
      </c>
      <c r="D193" s="26" t="s">
        <v>850</v>
      </c>
      <c r="E193" s="26">
        <f t="shared" si="8"/>
        <v>1.0815000000000001</v>
      </c>
    </row>
    <row r="194" spans="1:5" s="20" customFormat="1" ht="46.5">
      <c r="A194" s="2" t="s">
        <v>645</v>
      </c>
      <c r="B194" s="3" t="s">
        <v>884</v>
      </c>
      <c r="C194" s="6">
        <f>1.21+(1.21*3/100)</f>
        <v>1.2463</v>
      </c>
      <c r="D194" s="26" t="s">
        <v>850</v>
      </c>
      <c r="E194" s="26">
        <f t="shared" si="8"/>
        <v>1.2463</v>
      </c>
    </row>
    <row r="195" spans="1:5" s="20" customFormat="1" ht="116.25">
      <c r="A195" s="2" t="s">
        <v>885</v>
      </c>
      <c r="B195" s="3" t="s">
        <v>886</v>
      </c>
      <c r="C195" s="6">
        <f>1.05+(1.05*3/100)</f>
        <v>1.0815000000000001</v>
      </c>
      <c r="D195" s="26" t="s">
        <v>850</v>
      </c>
      <c r="E195" s="26">
        <f t="shared" si="8"/>
        <v>1.0815000000000001</v>
      </c>
    </row>
    <row r="196" spans="1:5" s="20" customFormat="1" ht="46.5">
      <c r="A196" s="2" t="s">
        <v>887</v>
      </c>
      <c r="B196" s="3" t="s">
        <v>888</v>
      </c>
      <c r="C196" s="6">
        <f>1.05+(1.05*3/100)</f>
        <v>1.0815000000000001</v>
      </c>
      <c r="D196" s="26" t="s">
        <v>850</v>
      </c>
      <c r="E196" s="26">
        <f t="shared" si="8"/>
        <v>1.0815000000000001</v>
      </c>
    </row>
    <row r="197" spans="1:5" s="20" customFormat="1" ht="46.5">
      <c r="A197" s="2" t="s">
        <v>889</v>
      </c>
      <c r="B197" s="3" t="s">
        <v>890</v>
      </c>
      <c r="C197" s="6">
        <f>1.05+(1.05*3/100)</f>
        <v>1.0815000000000001</v>
      </c>
      <c r="D197" s="26" t="s">
        <v>850</v>
      </c>
      <c r="E197" s="26">
        <f t="shared" si="8"/>
        <v>1.0815000000000001</v>
      </c>
    </row>
    <row r="198" spans="1:5" s="20" customFormat="1" ht="69.75">
      <c r="A198" s="2" t="s">
        <v>227</v>
      </c>
      <c r="B198" s="3" t="s">
        <v>891</v>
      </c>
      <c r="C198" s="6">
        <f>4.51+(4.51*3/100)</f>
        <v>4.6453</v>
      </c>
      <c r="D198" s="26" t="s">
        <v>850</v>
      </c>
      <c r="E198" s="26">
        <f t="shared" si="8"/>
        <v>4.6453</v>
      </c>
    </row>
    <row r="199" spans="1:5" s="20" customFormat="1" ht="69.75">
      <c r="A199" s="2" t="s">
        <v>253</v>
      </c>
      <c r="B199" s="3" t="s">
        <v>892</v>
      </c>
      <c r="C199" s="6">
        <f>1.21+(1.21*3/100)</f>
        <v>1.2463</v>
      </c>
      <c r="D199" s="26" t="s">
        <v>850</v>
      </c>
      <c r="E199" s="26">
        <f t="shared" si="8"/>
        <v>1.2463</v>
      </c>
    </row>
    <row r="200" spans="1:5" s="20" customFormat="1" ht="69.75">
      <c r="A200" s="2" t="s">
        <v>647</v>
      </c>
      <c r="B200" s="3" t="s">
        <v>893</v>
      </c>
      <c r="C200" s="6">
        <f>1.05+(1.05*3/100)</f>
        <v>1.0815000000000001</v>
      </c>
      <c r="D200" s="26" t="s">
        <v>850</v>
      </c>
      <c r="E200" s="26">
        <f t="shared" si="8"/>
        <v>1.0815000000000001</v>
      </c>
    </row>
    <row r="201" spans="1:5" s="20" customFormat="1" ht="23.25">
      <c r="A201" s="2" t="s">
        <v>894</v>
      </c>
      <c r="B201" s="3" t="s">
        <v>895</v>
      </c>
      <c r="C201" s="6">
        <f>0.83+(0.83*3/100)</f>
        <v>0.8549</v>
      </c>
      <c r="D201" s="26" t="s">
        <v>850</v>
      </c>
      <c r="E201" s="26">
        <f t="shared" si="8"/>
        <v>0.8549</v>
      </c>
    </row>
    <row r="202" spans="1:5" s="20" customFormat="1" ht="23.25">
      <c r="A202" s="2" t="s">
        <v>896</v>
      </c>
      <c r="B202" s="3" t="s">
        <v>897</v>
      </c>
      <c r="C202" s="6">
        <f>0.9+(0.9*3/100)</f>
        <v>0.927</v>
      </c>
      <c r="D202" s="26" t="s">
        <v>850</v>
      </c>
      <c r="E202" s="26">
        <f t="shared" si="8"/>
        <v>0.927</v>
      </c>
    </row>
    <row r="203" spans="1:5" s="20" customFormat="1" ht="93">
      <c r="A203" s="2" t="s">
        <v>651</v>
      </c>
      <c r="B203" s="3" t="s">
        <v>898</v>
      </c>
      <c r="C203" s="6">
        <f>2.64+(2.64*3/100)</f>
        <v>2.7192000000000003</v>
      </c>
      <c r="D203" s="26" t="s">
        <v>850</v>
      </c>
      <c r="E203" s="26">
        <f t="shared" si="8"/>
        <v>2.7192000000000003</v>
      </c>
    </row>
    <row r="204" spans="1:5" s="20" customFormat="1" ht="46.5">
      <c r="A204" s="2" t="s">
        <v>899</v>
      </c>
      <c r="B204" s="3" t="s">
        <v>900</v>
      </c>
      <c r="C204" s="6">
        <f>1.51+(1.51*3/100)</f>
        <v>1.5553</v>
      </c>
      <c r="D204" s="26" t="s">
        <v>850</v>
      </c>
      <c r="E204" s="26">
        <f t="shared" si="8"/>
        <v>1.5553</v>
      </c>
    </row>
    <row r="205" spans="1:5" s="20" customFormat="1" ht="93">
      <c r="A205" s="2" t="s">
        <v>901</v>
      </c>
      <c r="B205" s="3" t="s">
        <v>902</v>
      </c>
      <c r="C205" s="6">
        <f>1.46+(1.46*3/100)</f>
        <v>1.5038</v>
      </c>
      <c r="D205" s="26" t="s">
        <v>850</v>
      </c>
      <c r="E205" s="26">
        <f t="shared" si="8"/>
        <v>1.5038</v>
      </c>
    </row>
    <row r="206" spans="1:5" s="20" customFormat="1" ht="93">
      <c r="A206" s="2" t="s">
        <v>903</v>
      </c>
      <c r="B206" s="3" t="s">
        <v>904</v>
      </c>
      <c r="C206" s="6">
        <f>2.34+(2.34*3/100)</f>
        <v>2.4101999999999997</v>
      </c>
      <c r="D206" s="26" t="s">
        <v>850</v>
      </c>
      <c r="E206" s="26">
        <f t="shared" si="8"/>
        <v>2.4101999999999997</v>
      </c>
    </row>
    <row r="207" spans="1:5" s="20" customFormat="1" ht="23.25">
      <c r="A207" s="42" t="s">
        <v>905</v>
      </c>
      <c r="B207" s="43"/>
      <c r="C207" s="43"/>
      <c r="D207" s="43"/>
      <c r="E207" s="44"/>
    </row>
    <row r="208" spans="1:5" s="20" customFormat="1" ht="46.5">
      <c r="A208" s="2" t="s">
        <v>595</v>
      </c>
      <c r="B208" s="3" t="s">
        <v>906</v>
      </c>
      <c r="C208" s="6">
        <f>1.65+(1.65*3/100)</f>
        <v>1.6995</v>
      </c>
      <c r="D208" s="26" t="s">
        <v>850</v>
      </c>
      <c r="E208" s="26">
        <f t="shared" si="8"/>
        <v>1.6995</v>
      </c>
    </row>
    <row r="209" spans="1:5" s="20" customFormat="1" ht="46.5">
      <c r="A209" s="2" t="s">
        <v>596</v>
      </c>
      <c r="B209" s="3" t="s">
        <v>907</v>
      </c>
      <c r="C209" s="6">
        <f>1.05+(1.05*3/100)</f>
        <v>1.0815000000000001</v>
      </c>
      <c r="D209" s="26" t="s">
        <v>850</v>
      </c>
      <c r="E209" s="26">
        <f t="shared" si="8"/>
        <v>1.0815000000000001</v>
      </c>
    </row>
    <row r="210" spans="1:5" s="20" customFormat="1" ht="46.5">
      <c r="A210" s="2" t="s">
        <v>908</v>
      </c>
      <c r="B210" s="3" t="s">
        <v>909</v>
      </c>
      <c r="C210" s="6">
        <f aca="true" t="shared" si="9" ref="C210:C215">1.65+(1.65*3/100)</f>
        <v>1.6995</v>
      </c>
      <c r="D210" s="26" t="s">
        <v>850</v>
      </c>
      <c r="E210" s="26">
        <f t="shared" si="8"/>
        <v>1.6995</v>
      </c>
    </row>
    <row r="211" spans="1:5" s="20" customFormat="1" ht="46.5">
      <c r="A211" s="2" t="s">
        <v>910</v>
      </c>
      <c r="B211" s="3" t="s">
        <v>911</v>
      </c>
      <c r="C211" s="6">
        <f t="shared" si="9"/>
        <v>1.6995</v>
      </c>
      <c r="D211" s="26" t="s">
        <v>850</v>
      </c>
      <c r="E211" s="26">
        <f t="shared" si="8"/>
        <v>1.6995</v>
      </c>
    </row>
    <row r="212" spans="1:5" s="20" customFormat="1" ht="46.5">
      <c r="A212" s="2" t="s">
        <v>912</v>
      </c>
      <c r="B212" s="3" t="s">
        <v>913</v>
      </c>
      <c r="C212" s="6">
        <f t="shared" si="9"/>
        <v>1.6995</v>
      </c>
      <c r="D212" s="26" t="s">
        <v>850</v>
      </c>
      <c r="E212" s="26">
        <f t="shared" si="8"/>
        <v>1.6995</v>
      </c>
    </row>
    <row r="213" spans="1:5" s="20" customFormat="1" ht="46.5">
      <c r="A213" s="2" t="s">
        <v>914</v>
      </c>
      <c r="B213" s="3" t="s">
        <v>915</v>
      </c>
      <c r="C213" s="6">
        <f t="shared" si="9"/>
        <v>1.6995</v>
      </c>
      <c r="D213" s="26" t="s">
        <v>850</v>
      </c>
      <c r="E213" s="26">
        <f t="shared" si="8"/>
        <v>1.6995</v>
      </c>
    </row>
    <row r="214" spans="1:5" s="20" customFormat="1" ht="46.5">
      <c r="A214" s="2" t="s">
        <v>916</v>
      </c>
      <c r="B214" s="3" t="s">
        <v>917</v>
      </c>
      <c r="C214" s="6">
        <f t="shared" si="9"/>
        <v>1.6995</v>
      </c>
      <c r="D214" s="26" t="s">
        <v>850</v>
      </c>
      <c r="E214" s="26">
        <f t="shared" si="8"/>
        <v>1.6995</v>
      </c>
    </row>
    <row r="215" spans="1:5" s="20" customFormat="1" ht="69.75">
      <c r="A215" s="2" t="s">
        <v>918</v>
      </c>
      <c r="B215" s="3" t="s">
        <v>919</v>
      </c>
      <c r="C215" s="6">
        <f t="shared" si="9"/>
        <v>1.6995</v>
      </c>
      <c r="D215" s="26" t="s">
        <v>850</v>
      </c>
      <c r="E215" s="26">
        <f t="shared" si="8"/>
        <v>1.6995</v>
      </c>
    </row>
    <row r="216" spans="1:5" s="20" customFormat="1" ht="69.75">
      <c r="A216" s="2" t="s">
        <v>920</v>
      </c>
      <c r="B216" s="3" t="s">
        <v>921</v>
      </c>
      <c r="C216" s="6">
        <f>1.35+(1.35*3/100)</f>
        <v>1.3905</v>
      </c>
      <c r="D216" s="26" t="s">
        <v>850</v>
      </c>
      <c r="E216" s="26">
        <f t="shared" si="8"/>
        <v>1.3905</v>
      </c>
    </row>
    <row r="217" spans="1:5" s="20" customFormat="1" ht="69.75">
      <c r="A217" s="2" t="s">
        <v>922</v>
      </c>
      <c r="B217" s="3" t="s">
        <v>923</v>
      </c>
      <c r="C217" s="6">
        <f>1.21+(1.21*3/100)</f>
        <v>1.2463</v>
      </c>
      <c r="D217" s="26" t="s">
        <v>850</v>
      </c>
      <c r="E217" s="26">
        <f t="shared" si="8"/>
        <v>1.2463</v>
      </c>
    </row>
    <row r="218" spans="1:5" s="20" customFormat="1" ht="93">
      <c r="A218" s="2" t="s">
        <v>924</v>
      </c>
      <c r="B218" s="3" t="s">
        <v>925</v>
      </c>
      <c r="C218" s="6">
        <f>1.35+(1.35*3/100)</f>
        <v>1.3905</v>
      </c>
      <c r="D218" s="26" t="s">
        <v>850</v>
      </c>
      <c r="E218" s="26">
        <f t="shared" si="8"/>
        <v>1.3905</v>
      </c>
    </row>
    <row r="219" spans="1:5" s="20" customFormat="1" ht="46.5">
      <c r="A219" s="2" t="s">
        <v>926</v>
      </c>
      <c r="B219" s="3" t="s">
        <v>927</v>
      </c>
      <c r="C219" s="6">
        <f>1.05+(1.05*3/100)</f>
        <v>1.0815000000000001</v>
      </c>
      <c r="D219" s="26" t="s">
        <v>850</v>
      </c>
      <c r="E219" s="26">
        <f t="shared" si="8"/>
        <v>1.0815000000000001</v>
      </c>
    </row>
    <row r="220" spans="1:5" s="20" customFormat="1" ht="139.5">
      <c r="A220" s="2" t="s">
        <v>928</v>
      </c>
      <c r="B220" s="3" t="s">
        <v>929</v>
      </c>
      <c r="C220" s="6">
        <f>1.79+(1.79*3/100)</f>
        <v>1.8437000000000001</v>
      </c>
      <c r="D220" s="26" t="s">
        <v>850</v>
      </c>
      <c r="E220" s="26">
        <f t="shared" si="8"/>
        <v>1.8437000000000001</v>
      </c>
    </row>
    <row r="221" spans="1:5" s="20" customFormat="1" ht="46.5">
      <c r="A221" s="2" t="s">
        <v>930</v>
      </c>
      <c r="B221" s="3" t="s">
        <v>931</v>
      </c>
      <c r="C221" s="6">
        <f>1.79+(1.79*3/100)</f>
        <v>1.8437000000000001</v>
      </c>
      <c r="D221" s="26" t="s">
        <v>850</v>
      </c>
      <c r="E221" s="26">
        <f t="shared" si="8"/>
        <v>1.8437000000000001</v>
      </c>
    </row>
    <row r="222" spans="1:5" s="20" customFormat="1" ht="46.5">
      <c r="A222" s="2" t="s">
        <v>932</v>
      </c>
      <c r="B222" s="3" t="s">
        <v>933</v>
      </c>
      <c r="C222" s="6">
        <f>1.05+(1.05*3/100)</f>
        <v>1.0815000000000001</v>
      </c>
      <c r="D222" s="26" t="s">
        <v>850</v>
      </c>
      <c r="E222" s="26">
        <f t="shared" si="8"/>
        <v>1.0815000000000001</v>
      </c>
    </row>
    <row r="223" spans="1:5" s="20" customFormat="1" ht="69.75">
      <c r="A223" s="2" t="s">
        <v>934</v>
      </c>
      <c r="B223" s="3" t="s">
        <v>891</v>
      </c>
      <c r="C223" s="6">
        <f>5.25+(5.25*3/100)</f>
        <v>5.4075</v>
      </c>
      <c r="D223" s="26" t="s">
        <v>850</v>
      </c>
      <c r="E223" s="26">
        <f t="shared" si="8"/>
        <v>5.4075</v>
      </c>
    </row>
    <row r="224" spans="1:5" s="20" customFormat="1" ht="69.75">
      <c r="A224" s="2" t="s">
        <v>935</v>
      </c>
      <c r="B224" s="3" t="s">
        <v>892</v>
      </c>
      <c r="C224" s="6">
        <f>1.21+(1.21*3/100)</f>
        <v>1.2463</v>
      </c>
      <c r="D224" s="26" t="s">
        <v>850</v>
      </c>
      <c r="E224" s="26">
        <f t="shared" si="8"/>
        <v>1.2463</v>
      </c>
    </row>
    <row r="225" spans="1:5" s="20" customFormat="1" ht="69.75">
      <c r="A225" s="2" t="s">
        <v>936</v>
      </c>
      <c r="B225" s="3" t="s">
        <v>893</v>
      </c>
      <c r="C225" s="6">
        <f>1.05+(1.05*3/100)</f>
        <v>1.0815000000000001</v>
      </c>
      <c r="D225" s="26" t="s">
        <v>850</v>
      </c>
      <c r="E225" s="26">
        <f t="shared" si="8"/>
        <v>1.0815000000000001</v>
      </c>
    </row>
    <row r="226" spans="1:5" s="20" customFormat="1" ht="69.75">
      <c r="A226" s="2" t="s">
        <v>937</v>
      </c>
      <c r="B226" s="3" t="s">
        <v>938</v>
      </c>
      <c r="C226" s="6">
        <f>1.05+(1.05*3/100)</f>
        <v>1.0815000000000001</v>
      </c>
      <c r="D226" s="26" t="s">
        <v>850</v>
      </c>
      <c r="E226" s="26">
        <f t="shared" si="8"/>
        <v>1.0815000000000001</v>
      </c>
    </row>
    <row r="227" spans="1:5" s="20" customFormat="1" ht="69.75">
      <c r="A227" s="2" t="s">
        <v>939</v>
      </c>
      <c r="B227" s="3" t="s">
        <v>940</v>
      </c>
      <c r="C227" s="6">
        <f>1.05+(1.05*3/100)</f>
        <v>1.0815000000000001</v>
      </c>
      <c r="D227" s="26" t="s">
        <v>850</v>
      </c>
      <c r="E227" s="26">
        <f t="shared" si="8"/>
        <v>1.0815000000000001</v>
      </c>
    </row>
    <row r="228" spans="1:5" s="20" customFormat="1" ht="23.25">
      <c r="A228" s="2" t="s">
        <v>941</v>
      </c>
      <c r="B228" s="3" t="s">
        <v>895</v>
      </c>
      <c r="C228" s="6">
        <f>1.08+(1.08*3/100)</f>
        <v>1.1124</v>
      </c>
      <c r="D228" s="26" t="s">
        <v>850</v>
      </c>
      <c r="E228" s="26">
        <f t="shared" si="8"/>
        <v>1.1124</v>
      </c>
    </row>
    <row r="229" spans="1:5" s="20" customFormat="1" ht="23.25">
      <c r="A229" s="2" t="s">
        <v>942</v>
      </c>
      <c r="B229" s="3" t="s">
        <v>943</v>
      </c>
      <c r="C229" s="6">
        <f>1.19+(1.19*3/100)</f>
        <v>1.2257</v>
      </c>
      <c r="D229" s="26" t="s">
        <v>850</v>
      </c>
      <c r="E229" s="26">
        <f t="shared" si="8"/>
        <v>1.2257</v>
      </c>
    </row>
    <row r="230" spans="1:5" s="20" customFormat="1" ht="46.5">
      <c r="A230" s="2" t="s">
        <v>944</v>
      </c>
      <c r="B230" s="3" t="s">
        <v>945</v>
      </c>
      <c r="C230" s="6">
        <f>0.75+(0.75*3/100)</f>
        <v>0.7725</v>
      </c>
      <c r="D230" s="26" t="s">
        <v>850</v>
      </c>
      <c r="E230" s="26">
        <f t="shared" si="8"/>
        <v>0.7725</v>
      </c>
    </row>
    <row r="231" spans="1:5" s="20" customFormat="1" ht="23.25">
      <c r="A231" s="2" t="s">
        <v>946</v>
      </c>
      <c r="B231" s="3" t="s">
        <v>947</v>
      </c>
      <c r="C231" s="6">
        <f>1.19+(1.19*3/100)</f>
        <v>1.2257</v>
      </c>
      <c r="D231" s="26" t="s">
        <v>850</v>
      </c>
      <c r="E231" s="26">
        <f t="shared" si="8"/>
        <v>1.2257</v>
      </c>
    </row>
    <row r="232" spans="1:5" s="20" customFormat="1" ht="93">
      <c r="A232" s="2" t="s">
        <v>948</v>
      </c>
      <c r="B232" s="3" t="s">
        <v>949</v>
      </c>
      <c r="C232" s="6">
        <f>2.64+(2.64*3/100)</f>
        <v>2.7192000000000003</v>
      </c>
      <c r="D232" s="26" t="s">
        <v>850</v>
      </c>
      <c r="E232" s="26">
        <f t="shared" si="8"/>
        <v>2.7192000000000003</v>
      </c>
    </row>
    <row r="233" spans="1:5" s="20" customFormat="1" ht="46.5">
      <c r="A233" s="2" t="s">
        <v>950</v>
      </c>
      <c r="B233" s="3" t="s">
        <v>951</v>
      </c>
      <c r="C233" s="6">
        <f>1.51+(1.51*3/100)</f>
        <v>1.5553</v>
      </c>
      <c r="D233" s="26" t="s">
        <v>850</v>
      </c>
      <c r="E233" s="26">
        <f t="shared" si="8"/>
        <v>1.5553</v>
      </c>
    </row>
    <row r="234" spans="1:5" s="20" customFormat="1" ht="93">
      <c r="A234" s="2" t="s">
        <v>952</v>
      </c>
      <c r="B234" s="3" t="s">
        <v>953</v>
      </c>
      <c r="C234" s="6">
        <f>1.46+(1.46*3/100)</f>
        <v>1.5038</v>
      </c>
      <c r="D234" s="26" t="s">
        <v>850</v>
      </c>
      <c r="E234" s="26">
        <f t="shared" si="8"/>
        <v>1.5038</v>
      </c>
    </row>
    <row r="235" spans="1:5" s="20" customFormat="1" ht="93">
      <c r="A235" s="2" t="s">
        <v>954</v>
      </c>
      <c r="B235" s="3" t="s">
        <v>955</v>
      </c>
      <c r="C235" s="6">
        <f>2.34+(2.34*3/100)</f>
        <v>2.4101999999999997</v>
      </c>
      <c r="D235" s="26" t="s">
        <v>850</v>
      </c>
      <c r="E235" s="26">
        <f t="shared" si="8"/>
        <v>2.4101999999999997</v>
      </c>
    </row>
    <row r="236" spans="1:5" s="20" customFormat="1" ht="23.25">
      <c r="A236" s="45" t="s">
        <v>956</v>
      </c>
      <c r="B236" s="45"/>
      <c r="C236" s="45"/>
      <c r="D236" s="45"/>
      <c r="E236" s="46"/>
    </row>
    <row r="237" spans="1:5" s="20" customFormat="1" ht="46.5">
      <c r="A237" s="2" t="s">
        <v>420</v>
      </c>
      <c r="B237" s="3" t="s">
        <v>957</v>
      </c>
      <c r="C237" s="6">
        <f>5.12+(5.12*3/100)</f>
        <v>5.2736</v>
      </c>
      <c r="D237" s="26" t="s">
        <v>850</v>
      </c>
      <c r="E237" s="26">
        <f t="shared" si="8"/>
        <v>5.2736</v>
      </c>
    </row>
    <row r="238" spans="1:5" s="20" customFormat="1" ht="46.5">
      <c r="A238" s="2" t="s">
        <v>613</v>
      </c>
      <c r="B238" s="3" t="s">
        <v>958</v>
      </c>
      <c r="C238" s="6">
        <f>2.75+(2.75*3/100)</f>
        <v>2.8325</v>
      </c>
      <c r="D238" s="26" t="s">
        <v>850</v>
      </c>
      <c r="E238" s="26">
        <f t="shared" si="8"/>
        <v>2.8325</v>
      </c>
    </row>
    <row r="239" spans="1:5" s="20" customFormat="1" ht="23.25">
      <c r="A239" s="2" t="s">
        <v>739</v>
      </c>
      <c r="B239" s="3" t="s">
        <v>959</v>
      </c>
      <c r="C239" s="6">
        <f>2.75+(2.75*3/100)</f>
        <v>2.8325</v>
      </c>
      <c r="D239" s="26" t="s">
        <v>850</v>
      </c>
      <c r="E239" s="26">
        <f t="shared" si="8"/>
        <v>2.8325</v>
      </c>
    </row>
    <row r="240" spans="1:5" s="20" customFormat="1" ht="46.5">
      <c r="A240" s="2" t="s">
        <v>749</v>
      </c>
      <c r="B240" s="3" t="s">
        <v>960</v>
      </c>
      <c r="C240" s="6">
        <f>2.75+(2.75*3/100)</f>
        <v>2.8325</v>
      </c>
      <c r="D240" s="26" t="s">
        <v>850</v>
      </c>
      <c r="E240" s="26">
        <f t="shared" si="8"/>
        <v>2.8325</v>
      </c>
    </row>
    <row r="241" spans="1:5" s="20" customFormat="1" ht="46.5">
      <c r="A241" s="2" t="s">
        <v>256</v>
      </c>
      <c r="B241" s="3" t="s">
        <v>961</v>
      </c>
      <c r="C241" s="6">
        <f>4.06+(4.06*3/100)</f>
        <v>4.1818</v>
      </c>
      <c r="D241" s="26" t="s">
        <v>850</v>
      </c>
      <c r="E241" s="26">
        <f t="shared" si="8"/>
        <v>4.1818</v>
      </c>
    </row>
    <row r="242" spans="1:5" s="20" customFormat="1" ht="46.5">
      <c r="A242" s="2" t="s">
        <v>962</v>
      </c>
      <c r="B242" s="3" t="s">
        <v>963</v>
      </c>
      <c r="C242" s="6">
        <f>3.31+(3.31*3/100)</f>
        <v>3.4093</v>
      </c>
      <c r="D242" s="26" t="s">
        <v>850</v>
      </c>
      <c r="E242" s="26">
        <f t="shared" si="8"/>
        <v>3.4093</v>
      </c>
    </row>
    <row r="243" spans="1:5" s="20" customFormat="1" ht="69.75">
      <c r="A243" s="2" t="s">
        <v>964</v>
      </c>
      <c r="B243" s="3" t="s">
        <v>965</v>
      </c>
      <c r="C243" s="6">
        <f>3.61+(3.61*3/100)</f>
        <v>3.7182999999999997</v>
      </c>
      <c r="D243" s="26" t="s">
        <v>850</v>
      </c>
      <c r="E243" s="26">
        <f t="shared" si="8"/>
        <v>3.7182999999999997</v>
      </c>
    </row>
    <row r="244" spans="1:5" s="20" customFormat="1" ht="46.5">
      <c r="A244" s="2" t="s">
        <v>966</v>
      </c>
      <c r="B244" s="3" t="s">
        <v>967</v>
      </c>
      <c r="C244" s="6">
        <f>1.51+(1.51*3/100)</f>
        <v>1.5553</v>
      </c>
      <c r="D244" s="26" t="s">
        <v>850</v>
      </c>
      <c r="E244" s="26">
        <f t="shared" si="8"/>
        <v>1.5553</v>
      </c>
    </row>
    <row r="245" spans="1:5" s="20" customFormat="1" ht="69.75">
      <c r="A245" s="2" t="s">
        <v>968</v>
      </c>
      <c r="B245" s="3" t="s">
        <v>969</v>
      </c>
      <c r="C245" s="6">
        <f>1.51+(1.51*3/100)</f>
        <v>1.5553</v>
      </c>
      <c r="D245" s="26" t="s">
        <v>850</v>
      </c>
      <c r="E245" s="26">
        <f t="shared" si="8"/>
        <v>1.5553</v>
      </c>
    </row>
    <row r="246" spans="1:5" s="20" customFormat="1" ht="26.25">
      <c r="A246" s="35" t="s">
        <v>340</v>
      </c>
      <c r="B246" s="35"/>
      <c r="C246" s="35"/>
      <c r="D246" s="35"/>
      <c r="E246" s="35"/>
    </row>
    <row r="247" spans="1:5" s="20" customFormat="1" ht="23.25">
      <c r="A247" s="2" t="s">
        <v>618</v>
      </c>
      <c r="B247" s="3" t="s">
        <v>341</v>
      </c>
      <c r="C247" s="6">
        <v>6.03</v>
      </c>
      <c r="D247" s="6" t="s">
        <v>850</v>
      </c>
      <c r="E247" s="6">
        <f>C247</f>
        <v>6.03</v>
      </c>
    </row>
    <row r="248" spans="1:5" s="20" customFormat="1" ht="23.25">
      <c r="A248" s="2" t="s">
        <v>623</v>
      </c>
      <c r="B248" s="3" t="s">
        <v>342</v>
      </c>
      <c r="C248" s="6">
        <v>4.34</v>
      </c>
      <c r="D248" s="6" t="s">
        <v>850</v>
      </c>
      <c r="E248" s="6">
        <f aca="true" t="shared" si="10" ref="E248:E259">C248</f>
        <v>4.34</v>
      </c>
    </row>
    <row r="249" spans="1:5" s="20" customFormat="1" ht="23.25">
      <c r="A249" s="2" t="s">
        <v>343</v>
      </c>
      <c r="B249" s="3" t="s">
        <v>344</v>
      </c>
      <c r="C249" s="6">
        <v>4.9</v>
      </c>
      <c r="D249" s="6" t="s">
        <v>850</v>
      </c>
      <c r="E249" s="6">
        <f t="shared" si="10"/>
        <v>4.9</v>
      </c>
    </row>
    <row r="250" spans="1:5" s="20" customFormat="1" ht="23.25">
      <c r="A250" s="2" t="s">
        <v>345</v>
      </c>
      <c r="B250" s="3" t="s">
        <v>346</v>
      </c>
      <c r="C250" s="6">
        <v>4.9</v>
      </c>
      <c r="D250" s="6" t="s">
        <v>850</v>
      </c>
      <c r="E250" s="6">
        <f t="shared" si="10"/>
        <v>4.9</v>
      </c>
    </row>
    <row r="251" spans="1:5" s="20" customFormat="1" ht="46.5">
      <c r="A251" s="2" t="s">
        <v>347</v>
      </c>
      <c r="B251" s="3" t="s">
        <v>348</v>
      </c>
      <c r="C251" s="6">
        <v>4.34</v>
      </c>
      <c r="D251" s="6" t="s">
        <v>850</v>
      </c>
      <c r="E251" s="6">
        <f t="shared" si="10"/>
        <v>4.34</v>
      </c>
    </row>
    <row r="252" spans="1:5" s="20" customFormat="1" ht="23.25">
      <c r="A252" s="2" t="s">
        <v>633</v>
      </c>
      <c r="B252" s="3" t="s">
        <v>349</v>
      </c>
      <c r="C252" s="6">
        <v>6.43</v>
      </c>
      <c r="D252" s="6" t="s">
        <v>850</v>
      </c>
      <c r="E252" s="6">
        <f t="shared" si="10"/>
        <v>6.43</v>
      </c>
    </row>
    <row r="253" spans="1:5" s="20" customFormat="1" ht="23.25">
      <c r="A253" s="2" t="s">
        <v>775</v>
      </c>
      <c r="B253" s="3" t="s">
        <v>350</v>
      </c>
      <c r="C253" s="6">
        <v>5.39</v>
      </c>
      <c r="D253" s="6" t="s">
        <v>850</v>
      </c>
      <c r="E253" s="6">
        <f t="shared" si="10"/>
        <v>5.39</v>
      </c>
    </row>
    <row r="254" spans="1:5" s="20" customFormat="1" ht="23.25">
      <c r="A254" s="2" t="s">
        <v>635</v>
      </c>
      <c r="B254" s="3" t="s">
        <v>351</v>
      </c>
      <c r="C254" s="6">
        <v>5.39</v>
      </c>
      <c r="D254" s="6" t="s">
        <v>850</v>
      </c>
      <c r="E254" s="6">
        <f t="shared" si="10"/>
        <v>5.39</v>
      </c>
    </row>
    <row r="255" spans="1:5" s="20" customFormat="1" ht="23.25">
      <c r="A255" s="2" t="s">
        <v>352</v>
      </c>
      <c r="B255" s="3" t="s">
        <v>353</v>
      </c>
      <c r="C255" s="6">
        <v>5.39</v>
      </c>
      <c r="D255" s="6" t="s">
        <v>850</v>
      </c>
      <c r="E255" s="6">
        <f t="shared" si="10"/>
        <v>5.39</v>
      </c>
    </row>
    <row r="256" spans="1:5" s="20" customFormat="1" ht="23.25">
      <c r="A256" s="2" t="s">
        <v>354</v>
      </c>
      <c r="B256" s="3" t="s">
        <v>355</v>
      </c>
      <c r="C256" s="6">
        <v>6.43</v>
      </c>
      <c r="D256" s="6" t="s">
        <v>850</v>
      </c>
      <c r="E256" s="6">
        <f t="shared" si="10"/>
        <v>6.43</v>
      </c>
    </row>
    <row r="257" spans="1:5" s="20" customFormat="1" ht="23.25">
      <c r="A257" s="2" t="s">
        <v>650</v>
      </c>
      <c r="B257" s="3" t="s">
        <v>356</v>
      </c>
      <c r="C257" s="6">
        <v>4.35</v>
      </c>
      <c r="D257" s="6" t="s">
        <v>850</v>
      </c>
      <c r="E257" s="6">
        <f t="shared" si="10"/>
        <v>4.35</v>
      </c>
    </row>
    <row r="258" spans="1:5" s="20" customFormat="1" ht="23.25">
      <c r="A258" s="2" t="s">
        <v>357</v>
      </c>
      <c r="B258" s="3" t="s">
        <v>358</v>
      </c>
      <c r="C258" s="6">
        <v>8.52</v>
      </c>
      <c r="D258" s="6" t="s">
        <v>850</v>
      </c>
      <c r="E258" s="6">
        <f t="shared" si="10"/>
        <v>8.52</v>
      </c>
    </row>
    <row r="259" spans="1:5" s="19" customFormat="1" ht="26.25">
      <c r="A259" s="2" t="s">
        <v>227</v>
      </c>
      <c r="B259" s="3" t="s">
        <v>359</v>
      </c>
      <c r="C259" s="6">
        <v>8.52</v>
      </c>
      <c r="D259" s="6" t="s">
        <v>850</v>
      </c>
      <c r="E259" s="6">
        <f t="shared" si="10"/>
        <v>8.52</v>
      </c>
    </row>
    <row r="260" spans="1:5" s="20" customFormat="1" ht="26.25">
      <c r="A260" s="37" t="s">
        <v>226</v>
      </c>
      <c r="B260" s="38"/>
      <c r="C260" s="38"/>
      <c r="D260" s="38"/>
      <c r="E260" s="39"/>
    </row>
    <row r="261" spans="1:5" s="20" customFormat="1" ht="23.25">
      <c r="A261" s="2" t="s">
        <v>618</v>
      </c>
      <c r="B261" s="3" t="s">
        <v>403</v>
      </c>
      <c r="C261" s="6">
        <v>0.79</v>
      </c>
      <c r="D261" s="6" t="s">
        <v>850</v>
      </c>
      <c r="E261" s="6">
        <f>C261</f>
        <v>0.79</v>
      </c>
    </row>
    <row r="262" spans="1:5" s="20" customFormat="1" ht="46.5">
      <c r="A262" s="2" t="s">
        <v>623</v>
      </c>
      <c r="B262" s="3" t="s">
        <v>257</v>
      </c>
      <c r="C262" s="6">
        <v>0.79</v>
      </c>
      <c r="D262" s="6" t="s">
        <v>850</v>
      </c>
      <c r="E262" s="6">
        <f aca="true" t="shared" si="11" ref="E262:E294">C262</f>
        <v>0.79</v>
      </c>
    </row>
    <row r="263" spans="1:5" s="20" customFormat="1" ht="23.25">
      <c r="A263" s="2" t="s">
        <v>625</v>
      </c>
      <c r="B263" s="3" t="s">
        <v>404</v>
      </c>
      <c r="C263" s="6">
        <v>0.79</v>
      </c>
      <c r="D263" s="6" t="s">
        <v>850</v>
      </c>
      <c r="E263" s="6">
        <f t="shared" si="11"/>
        <v>0.79</v>
      </c>
    </row>
    <row r="264" spans="1:5" s="20" customFormat="1" ht="69.75">
      <c r="A264" s="2" t="s">
        <v>258</v>
      </c>
      <c r="B264" s="3" t="s">
        <v>405</v>
      </c>
      <c r="C264" s="6">
        <v>1.18</v>
      </c>
      <c r="D264" s="6" t="s">
        <v>850</v>
      </c>
      <c r="E264" s="6">
        <f t="shared" si="11"/>
        <v>1.18</v>
      </c>
    </row>
    <row r="265" spans="1:5" s="20" customFormat="1" ht="23.25">
      <c r="A265" s="2" t="s">
        <v>438</v>
      </c>
      <c r="B265" s="3" t="s">
        <v>180</v>
      </c>
      <c r="C265" s="6">
        <v>1.18</v>
      </c>
      <c r="D265" s="6" t="s">
        <v>850</v>
      </c>
      <c r="E265" s="6">
        <f t="shared" si="11"/>
        <v>1.18</v>
      </c>
    </row>
    <row r="266" spans="1:5" s="20" customFormat="1" ht="23.25">
      <c r="A266" s="2" t="s">
        <v>259</v>
      </c>
      <c r="B266" s="3" t="s">
        <v>181</v>
      </c>
      <c r="C266" s="6">
        <v>1.58</v>
      </c>
      <c r="D266" s="6" t="s">
        <v>850</v>
      </c>
      <c r="E266" s="6">
        <f t="shared" si="11"/>
        <v>1.58</v>
      </c>
    </row>
    <row r="267" spans="1:5" s="20" customFormat="1" ht="46.5">
      <c r="A267" s="2" t="s">
        <v>441</v>
      </c>
      <c r="B267" s="3" t="s">
        <v>182</v>
      </c>
      <c r="C267" s="6">
        <v>0.79</v>
      </c>
      <c r="D267" s="6" t="s">
        <v>850</v>
      </c>
      <c r="E267" s="6">
        <f t="shared" si="11"/>
        <v>0.79</v>
      </c>
    </row>
    <row r="268" spans="1:5" s="20" customFormat="1" ht="46.5">
      <c r="A268" s="2" t="s">
        <v>260</v>
      </c>
      <c r="B268" s="3" t="s">
        <v>183</v>
      </c>
      <c r="C268" s="6">
        <v>0.79</v>
      </c>
      <c r="D268" s="6" t="s">
        <v>850</v>
      </c>
      <c r="E268" s="6">
        <f t="shared" si="11"/>
        <v>0.79</v>
      </c>
    </row>
    <row r="269" spans="1:5" s="20" customFormat="1" ht="46.5">
      <c r="A269" s="2" t="s">
        <v>261</v>
      </c>
      <c r="B269" s="3" t="s">
        <v>262</v>
      </c>
      <c r="C269" s="6">
        <v>0.79</v>
      </c>
      <c r="D269" s="6" t="s">
        <v>850</v>
      </c>
      <c r="E269" s="6">
        <f t="shared" si="11"/>
        <v>0.79</v>
      </c>
    </row>
    <row r="270" spans="1:5" s="20" customFormat="1" ht="23.25">
      <c r="A270" s="2" t="s">
        <v>263</v>
      </c>
      <c r="B270" s="3" t="s">
        <v>102</v>
      </c>
      <c r="C270" s="6">
        <v>0.79</v>
      </c>
      <c r="D270" s="6" t="s">
        <v>850</v>
      </c>
      <c r="E270" s="6">
        <f t="shared" si="11"/>
        <v>0.79</v>
      </c>
    </row>
    <row r="271" spans="1:5" s="20" customFormat="1" ht="69.75" customHeight="1">
      <c r="A271" s="2" t="s">
        <v>264</v>
      </c>
      <c r="B271" s="3" t="s">
        <v>103</v>
      </c>
      <c r="C271" s="6">
        <v>1.98</v>
      </c>
      <c r="D271" s="6" t="s">
        <v>850</v>
      </c>
      <c r="E271" s="6">
        <f t="shared" si="11"/>
        <v>1.98</v>
      </c>
    </row>
    <row r="272" spans="1:5" s="20" customFormat="1" ht="69.75">
      <c r="A272" s="2" t="s">
        <v>265</v>
      </c>
      <c r="B272" s="3" t="s">
        <v>104</v>
      </c>
      <c r="C272" s="6">
        <v>1.18</v>
      </c>
      <c r="D272" s="6" t="s">
        <v>850</v>
      </c>
      <c r="E272" s="6">
        <f t="shared" si="11"/>
        <v>1.18</v>
      </c>
    </row>
    <row r="273" spans="1:5" s="20" customFormat="1" ht="23.25">
      <c r="A273" s="2" t="s">
        <v>266</v>
      </c>
      <c r="B273" s="3" t="s">
        <v>105</v>
      </c>
      <c r="C273" s="6">
        <v>0.79</v>
      </c>
      <c r="D273" s="6" t="s">
        <v>850</v>
      </c>
      <c r="E273" s="6">
        <f t="shared" si="11"/>
        <v>0.79</v>
      </c>
    </row>
    <row r="274" spans="1:5" s="20" customFormat="1" ht="46.5">
      <c r="A274" s="2" t="s">
        <v>267</v>
      </c>
      <c r="B274" s="3" t="s">
        <v>427</v>
      </c>
      <c r="C274" s="6">
        <v>0.79</v>
      </c>
      <c r="D274" s="6" t="s">
        <v>850</v>
      </c>
      <c r="E274" s="6">
        <f t="shared" si="11"/>
        <v>0.79</v>
      </c>
    </row>
    <row r="275" spans="1:5" s="20" customFormat="1" ht="23.25">
      <c r="A275" s="2" t="s">
        <v>268</v>
      </c>
      <c r="B275" s="3" t="s">
        <v>428</v>
      </c>
      <c r="C275" s="6">
        <v>1.18</v>
      </c>
      <c r="D275" s="6" t="s">
        <v>850</v>
      </c>
      <c r="E275" s="6">
        <f t="shared" si="11"/>
        <v>1.18</v>
      </c>
    </row>
    <row r="276" spans="1:5" s="20" customFormat="1" ht="46.5">
      <c r="A276" s="2" t="s">
        <v>269</v>
      </c>
      <c r="B276" s="3" t="s">
        <v>429</v>
      </c>
      <c r="C276" s="6">
        <v>1.58</v>
      </c>
      <c r="D276" s="6" t="s">
        <v>850</v>
      </c>
      <c r="E276" s="6">
        <f t="shared" si="11"/>
        <v>1.58</v>
      </c>
    </row>
    <row r="277" spans="1:5" s="20" customFormat="1" ht="69.75">
      <c r="A277" s="2" t="s">
        <v>270</v>
      </c>
      <c r="B277" s="3" t="s">
        <v>430</v>
      </c>
      <c r="C277" s="6">
        <v>1.58</v>
      </c>
      <c r="D277" s="6" t="s">
        <v>850</v>
      </c>
      <c r="E277" s="6">
        <f t="shared" si="11"/>
        <v>1.58</v>
      </c>
    </row>
    <row r="278" spans="1:5" s="20" customFormat="1" ht="23.25">
      <c r="A278" s="2" t="s">
        <v>271</v>
      </c>
      <c r="B278" s="3" t="s">
        <v>431</v>
      </c>
      <c r="C278" s="6">
        <v>2.37</v>
      </c>
      <c r="D278" s="6" t="s">
        <v>850</v>
      </c>
      <c r="E278" s="6">
        <f t="shared" si="11"/>
        <v>2.37</v>
      </c>
    </row>
    <row r="279" spans="1:5" s="20" customFormat="1" ht="69.75">
      <c r="A279" s="2" t="s">
        <v>237</v>
      </c>
      <c r="B279" s="3" t="s">
        <v>432</v>
      </c>
      <c r="C279" s="6">
        <v>1.98</v>
      </c>
      <c r="D279" s="6" t="s">
        <v>850</v>
      </c>
      <c r="E279" s="6">
        <f t="shared" si="11"/>
        <v>1.98</v>
      </c>
    </row>
    <row r="280" spans="1:5" s="20" customFormat="1" ht="23.25">
      <c r="A280" s="2" t="s">
        <v>412</v>
      </c>
      <c r="B280" s="3" t="s">
        <v>238</v>
      </c>
      <c r="C280" s="6">
        <v>1.18</v>
      </c>
      <c r="D280" s="6" t="s">
        <v>850</v>
      </c>
      <c r="E280" s="6">
        <f t="shared" si="11"/>
        <v>1.18</v>
      </c>
    </row>
    <row r="281" spans="1:5" s="20" customFormat="1" ht="47.25" customHeight="1">
      <c r="A281" s="2" t="s">
        <v>239</v>
      </c>
      <c r="B281" s="3" t="s">
        <v>433</v>
      </c>
      <c r="C281" s="6">
        <v>1.58</v>
      </c>
      <c r="D281" s="6" t="s">
        <v>850</v>
      </c>
      <c r="E281" s="6">
        <f t="shared" si="11"/>
        <v>1.58</v>
      </c>
    </row>
    <row r="282" spans="1:5" s="20" customFormat="1" ht="48.75" customHeight="1">
      <c r="A282" s="2" t="s">
        <v>240</v>
      </c>
      <c r="B282" s="3" t="s">
        <v>241</v>
      </c>
      <c r="C282" s="6">
        <v>0.79</v>
      </c>
      <c r="D282" s="6" t="s">
        <v>850</v>
      </c>
      <c r="E282" s="6">
        <f t="shared" si="11"/>
        <v>0.79</v>
      </c>
    </row>
    <row r="283" spans="1:5" s="20" customFormat="1" ht="46.5">
      <c r="A283" s="2" t="s">
        <v>296</v>
      </c>
      <c r="B283" s="3" t="s">
        <v>434</v>
      </c>
      <c r="C283" s="6">
        <v>0.79</v>
      </c>
      <c r="D283" s="6" t="s">
        <v>850</v>
      </c>
      <c r="E283" s="6">
        <f t="shared" si="11"/>
        <v>0.79</v>
      </c>
    </row>
    <row r="284" spans="1:5" s="20" customFormat="1" ht="46.5">
      <c r="A284" s="2" t="s">
        <v>297</v>
      </c>
      <c r="B284" s="3" t="s">
        <v>520</v>
      </c>
      <c r="C284" s="6">
        <v>0.79</v>
      </c>
      <c r="D284" s="6" t="s">
        <v>850</v>
      </c>
      <c r="E284" s="6">
        <f t="shared" si="11"/>
        <v>0.79</v>
      </c>
    </row>
    <row r="285" spans="1:5" s="20" customFormat="1" ht="24" customHeight="1">
      <c r="A285" s="2" t="s">
        <v>521</v>
      </c>
      <c r="B285" s="3" t="s">
        <v>435</v>
      </c>
      <c r="C285" s="6">
        <v>0.79</v>
      </c>
      <c r="D285" s="6" t="s">
        <v>850</v>
      </c>
      <c r="E285" s="6">
        <f t="shared" si="11"/>
        <v>0.79</v>
      </c>
    </row>
    <row r="286" spans="1:5" s="28" customFormat="1" ht="24" customHeight="1">
      <c r="A286" s="27" t="s">
        <v>522</v>
      </c>
      <c r="B286" s="9" t="s">
        <v>436</v>
      </c>
      <c r="C286" s="25">
        <v>2.37</v>
      </c>
      <c r="D286" s="25" t="s">
        <v>850</v>
      </c>
      <c r="E286" s="25">
        <f t="shared" si="11"/>
        <v>2.37</v>
      </c>
    </row>
    <row r="287" spans="1:5" s="28" customFormat="1" ht="24" customHeight="1">
      <c r="A287" s="2" t="s">
        <v>117</v>
      </c>
      <c r="B287" s="3" t="s">
        <v>177</v>
      </c>
      <c r="C287" s="6">
        <v>0.71</v>
      </c>
      <c r="D287" s="25">
        <v>0.17</v>
      </c>
      <c r="E287" s="25">
        <f>C287+D287</f>
        <v>0.88</v>
      </c>
    </row>
    <row r="288" spans="1:5" s="28" customFormat="1" ht="24" customHeight="1">
      <c r="A288" s="2" t="s">
        <v>122</v>
      </c>
      <c r="B288" s="3" t="s">
        <v>169</v>
      </c>
      <c r="C288" s="6">
        <v>1.42</v>
      </c>
      <c r="D288" s="25">
        <v>0.14</v>
      </c>
      <c r="E288" s="25">
        <f>C288+D288</f>
        <v>1.56</v>
      </c>
    </row>
    <row r="289" spans="1:5" s="28" customFormat="1" ht="24" customHeight="1">
      <c r="A289" s="2" t="s">
        <v>227</v>
      </c>
      <c r="B289" s="3" t="s">
        <v>252</v>
      </c>
      <c r="C289" s="6">
        <v>1.34</v>
      </c>
      <c r="D289" s="6" t="s">
        <v>850</v>
      </c>
      <c r="E289" s="6">
        <f t="shared" si="11"/>
        <v>1.34</v>
      </c>
    </row>
    <row r="290" spans="1:5" s="28" customFormat="1" ht="24" customHeight="1">
      <c r="A290" s="2" t="s">
        <v>253</v>
      </c>
      <c r="B290" s="3" t="s">
        <v>254</v>
      </c>
      <c r="C290" s="6">
        <v>1.68</v>
      </c>
      <c r="D290" s="6" t="s">
        <v>850</v>
      </c>
      <c r="E290" s="6">
        <f t="shared" si="11"/>
        <v>1.68</v>
      </c>
    </row>
    <row r="291" spans="1:5" s="28" customFormat="1" ht="24" customHeight="1">
      <c r="A291" s="2" t="s">
        <v>647</v>
      </c>
      <c r="B291" s="3" t="s">
        <v>255</v>
      </c>
      <c r="C291" s="6">
        <v>1.68</v>
      </c>
      <c r="D291" s="6" t="s">
        <v>850</v>
      </c>
      <c r="E291" s="6">
        <f t="shared" si="11"/>
        <v>1.68</v>
      </c>
    </row>
    <row r="292" spans="1:5" s="28" customFormat="1" ht="24" customHeight="1">
      <c r="A292" s="2" t="s">
        <v>739</v>
      </c>
      <c r="B292" s="3" t="s">
        <v>179</v>
      </c>
      <c r="C292" s="6">
        <v>0.73</v>
      </c>
      <c r="D292" s="6">
        <v>0.03</v>
      </c>
      <c r="E292" s="6">
        <f>C292+D292</f>
        <v>0.76</v>
      </c>
    </row>
    <row r="293" spans="1:5" s="28" customFormat="1" ht="24" customHeight="1">
      <c r="A293" s="2" t="s">
        <v>256</v>
      </c>
      <c r="B293" s="3" t="s">
        <v>402</v>
      </c>
      <c r="C293" s="6">
        <v>2.68</v>
      </c>
      <c r="D293" s="6" t="s">
        <v>850</v>
      </c>
      <c r="E293" s="6">
        <f t="shared" si="11"/>
        <v>2.68</v>
      </c>
    </row>
    <row r="294" spans="1:5" s="28" customFormat="1" ht="24" customHeight="1">
      <c r="A294" s="2" t="s">
        <v>843</v>
      </c>
      <c r="B294" s="3" t="s">
        <v>844</v>
      </c>
      <c r="C294" s="6">
        <v>1.16</v>
      </c>
      <c r="D294" s="6" t="s">
        <v>850</v>
      </c>
      <c r="E294" s="6">
        <f t="shared" si="11"/>
        <v>1.16</v>
      </c>
    </row>
    <row r="295" spans="1:5" s="28" customFormat="1" ht="24" customHeight="1">
      <c r="A295" s="2"/>
      <c r="B295" s="3" t="s">
        <v>593</v>
      </c>
      <c r="C295" s="6">
        <v>1.75</v>
      </c>
      <c r="D295" s="6">
        <v>1.31</v>
      </c>
      <c r="E295" s="6">
        <f>C295+D295</f>
        <v>3.06</v>
      </c>
    </row>
    <row r="296" spans="1:5" s="28" customFormat="1" ht="24" customHeight="1">
      <c r="A296" s="2"/>
      <c r="B296" s="3" t="s">
        <v>594</v>
      </c>
      <c r="C296" s="6">
        <v>1.42</v>
      </c>
      <c r="D296" s="6">
        <v>1.31</v>
      </c>
      <c r="E296" s="6">
        <f>C296+D296</f>
        <v>2.73</v>
      </c>
    </row>
    <row r="297" spans="1:5" s="20" customFormat="1" ht="26.25">
      <c r="A297" s="37" t="s">
        <v>523</v>
      </c>
      <c r="B297" s="38"/>
      <c r="C297" s="38"/>
      <c r="D297" s="38"/>
      <c r="E297" s="39"/>
    </row>
    <row r="298" spans="1:5" s="20" customFormat="1" ht="23.25">
      <c r="A298" s="2" t="s">
        <v>191</v>
      </c>
      <c r="B298" s="3" t="s">
        <v>524</v>
      </c>
      <c r="C298" s="6"/>
      <c r="D298" s="7"/>
      <c r="E298" s="6"/>
    </row>
    <row r="299" spans="1:5" s="20" customFormat="1" ht="23.25">
      <c r="A299" s="2" t="s">
        <v>525</v>
      </c>
      <c r="B299" s="3" t="s">
        <v>526</v>
      </c>
      <c r="C299" s="6">
        <v>3.12</v>
      </c>
      <c r="D299" s="6" t="s">
        <v>850</v>
      </c>
      <c r="E299" s="6">
        <f>C299</f>
        <v>3.12</v>
      </c>
    </row>
    <row r="300" spans="1:5" s="20" customFormat="1" ht="23.25">
      <c r="A300" s="2" t="s">
        <v>527</v>
      </c>
      <c r="B300" s="47" t="s">
        <v>528</v>
      </c>
      <c r="C300" s="48"/>
      <c r="D300" s="48"/>
      <c r="E300" s="49"/>
    </row>
    <row r="301" spans="1:5" s="20" customFormat="1" ht="23.25">
      <c r="A301" s="2" t="s">
        <v>529</v>
      </c>
      <c r="B301" s="3" t="s">
        <v>530</v>
      </c>
      <c r="C301" s="6">
        <v>1.95</v>
      </c>
      <c r="D301" s="6">
        <v>0.67</v>
      </c>
      <c r="E301" s="6">
        <f>C301+D301</f>
        <v>2.62</v>
      </c>
    </row>
    <row r="302" spans="1:5" s="20" customFormat="1" ht="23.25">
      <c r="A302" s="2" t="s">
        <v>531</v>
      </c>
      <c r="B302" s="3" t="s">
        <v>532</v>
      </c>
      <c r="C302" s="6">
        <v>2.92</v>
      </c>
      <c r="D302" s="6">
        <v>1.33</v>
      </c>
      <c r="E302" s="6">
        <f>C302+D302</f>
        <v>4.25</v>
      </c>
    </row>
    <row r="303" spans="1:5" s="20" customFormat="1" ht="23.25">
      <c r="A303" s="2" t="s">
        <v>533</v>
      </c>
      <c r="B303" s="3" t="s">
        <v>534</v>
      </c>
      <c r="C303" s="6">
        <v>4.68</v>
      </c>
      <c r="D303" s="6">
        <v>1.31</v>
      </c>
      <c r="E303" s="6">
        <f>C303+D303</f>
        <v>5.99</v>
      </c>
    </row>
    <row r="304" spans="1:5" s="20" customFormat="1" ht="23.25">
      <c r="A304" s="2" t="s">
        <v>535</v>
      </c>
      <c r="B304" s="3" t="s">
        <v>536</v>
      </c>
      <c r="C304" s="6">
        <v>1.95</v>
      </c>
      <c r="D304" s="6">
        <v>0.44</v>
      </c>
      <c r="E304" s="6">
        <f>C304+D304</f>
        <v>2.39</v>
      </c>
    </row>
    <row r="305" spans="1:5" s="20" customFormat="1" ht="23.25">
      <c r="A305" s="2" t="s">
        <v>537</v>
      </c>
      <c r="B305" s="3" t="s">
        <v>538</v>
      </c>
      <c r="C305" s="6"/>
      <c r="D305" s="6"/>
      <c r="E305" s="6"/>
    </row>
    <row r="306" spans="1:5" s="20" customFormat="1" ht="23.25">
      <c r="A306" s="2" t="s">
        <v>539</v>
      </c>
      <c r="B306" s="3" t="s">
        <v>540</v>
      </c>
      <c r="C306" s="6">
        <v>0.93</v>
      </c>
      <c r="D306" s="6" t="s">
        <v>850</v>
      </c>
      <c r="E306" s="6">
        <f>C306</f>
        <v>0.93</v>
      </c>
    </row>
    <row r="307" spans="1:5" s="20" customFormat="1" ht="23.25">
      <c r="A307" s="2" t="s">
        <v>541</v>
      </c>
      <c r="B307" s="3" t="s">
        <v>542</v>
      </c>
      <c r="C307" s="6">
        <v>0.13</v>
      </c>
      <c r="D307" s="6" t="s">
        <v>850</v>
      </c>
      <c r="E307" s="6">
        <f>C307</f>
        <v>0.13</v>
      </c>
    </row>
    <row r="308" spans="1:5" s="20" customFormat="1" ht="23.25">
      <c r="A308" s="2" t="s">
        <v>543</v>
      </c>
      <c r="B308" s="3" t="s">
        <v>544</v>
      </c>
      <c r="C308" s="6">
        <v>3.12</v>
      </c>
      <c r="D308" s="6" t="s">
        <v>850</v>
      </c>
      <c r="E308" s="6">
        <f>C308</f>
        <v>3.12</v>
      </c>
    </row>
    <row r="309" spans="1:5" s="20" customFormat="1" ht="24" customHeight="1">
      <c r="A309" s="2" t="s">
        <v>545</v>
      </c>
      <c r="B309" s="3" t="s">
        <v>546</v>
      </c>
      <c r="C309" s="6">
        <v>2.92</v>
      </c>
      <c r="D309" s="6">
        <v>0.67</v>
      </c>
      <c r="E309" s="6">
        <f>C309+D309</f>
        <v>3.59</v>
      </c>
    </row>
    <row r="310" spans="1:5" s="20" customFormat="1" ht="25.5" customHeight="1">
      <c r="A310" s="2" t="s">
        <v>547</v>
      </c>
      <c r="B310" s="3" t="s">
        <v>548</v>
      </c>
      <c r="C310" s="6">
        <v>6.24</v>
      </c>
      <c r="D310" s="6" t="s">
        <v>850</v>
      </c>
      <c r="E310" s="6">
        <f>C310</f>
        <v>6.24</v>
      </c>
    </row>
    <row r="311" spans="1:5" s="20" customFormat="1" ht="23.25">
      <c r="A311" s="2" t="s">
        <v>549</v>
      </c>
      <c r="B311" s="3" t="s">
        <v>550</v>
      </c>
      <c r="C311" s="6">
        <v>9.36</v>
      </c>
      <c r="D311" s="6">
        <v>0.87</v>
      </c>
      <c r="E311" s="6">
        <f>C311+D311</f>
        <v>10.229999999999999</v>
      </c>
    </row>
    <row r="312" spans="1:5" s="20" customFormat="1" ht="23.25">
      <c r="A312" s="2" t="s">
        <v>551</v>
      </c>
      <c r="B312" s="3" t="s">
        <v>552</v>
      </c>
      <c r="C312" s="6">
        <v>15.6</v>
      </c>
      <c r="D312" s="6">
        <v>0.87</v>
      </c>
      <c r="E312" s="6">
        <f>C312+D312</f>
        <v>16.47</v>
      </c>
    </row>
    <row r="313" spans="1:5" s="20" customFormat="1" ht="23.25">
      <c r="A313" s="2" t="s">
        <v>553</v>
      </c>
      <c r="B313" s="3" t="s">
        <v>275</v>
      </c>
      <c r="C313" s="6">
        <v>12.48</v>
      </c>
      <c r="D313" s="6" t="s">
        <v>850</v>
      </c>
      <c r="E313" s="6">
        <f>C313</f>
        <v>12.48</v>
      </c>
    </row>
    <row r="314" spans="1:5" s="20" customFormat="1" ht="23.25">
      <c r="A314" s="2" t="s">
        <v>276</v>
      </c>
      <c r="B314" s="3" t="s">
        <v>277</v>
      </c>
      <c r="C314" s="6"/>
      <c r="D314" s="7"/>
      <c r="E314" s="6"/>
    </row>
    <row r="315" spans="1:5" s="20" customFormat="1" ht="23.25">
      <c r="A315" s="2"/>
      <c r="B315" s="3" t="s">
        <v>106</v>
      </c>
      <c r="C315" s="6"/>
      <c r="D315" s="7"/>
      <c r="E315" s="6"/>
    </row>
    <row r="316" spans="1:5" s="20" customFormat="1" ht="23.25">
      <c r="A316" s="2" t="s">
        <v>278</v>
      </c>
      <c r="B316" s="3" t="s">
        <v>540</v>
      </c>
      <c r="C316" s="6">
        <v>1.95</v>
      </c>
      <c r="D316" s="6">
        <v>0.27</v>
      </c>
      <c r="E316" s="6">
        <f>C316+D316</f>
        <v>2.2199999999999998</v>
      </c>
    </row>
    <row r="317" spans="1:5" s="20" customFormat="1" ht="23.25">
      <c r="A317" s="2" t="s">
        <v>279</v>
      </c>
      <c r="B317" s="3" t="s">
        <v>532</v>
      </c>
      <c r="C317" s="6">
        <v>2.92</v>
      </c>
      <c r="D317" s="6">
        <v>0.54</v>
      </c>
      <c r="E317" s="6">
        <f>C317+D317</f>
        <v>3.46</v>
      </c>
    </row>
    <row r="318" spans="1:5" s="20" customFormat="1" ht="23.25">
      <c r="A318" s="2"/>
      <c r="B318" s="3" t="s">
        <v>17</v>
      </c>
      <c r="C318" s="6"/>
      <c r="D318" s="6"/>
      <c r="E318" s="6"/>
    </row>
    <row r="319" spans="1:5" s="20" customFormat="1" ht="23.25">
      <c r="A319" s="2" t="s">
        <v>278</v>
      </c>
      <c r="B319" s="3" t="s">
        <v>540</v>
      </c>
      <c r="C319" s="6">
        <v>1.95</v>
      </c>
      <c r="D319" s="6">
        <v>0.44</v>
      </c>
      <c r="E319" s="6">
        <f>C319+D319</f>
        <v>2.39</v>
      </c>
    </row>
    <row r="320" spans="1:5" s="20" customFormat="1" ht="23.25">
      <c r="A320" s="2" t="s">
        <v>279</v>
      </c>
      <c r="B320" s="3" t="s">
        <v>532</v>
      </c>
      <c r="C320" s="6">
        <v>2.92</v>
      </c>
      <c r="D320" s="6">
        <v>0.79</v>
      </c>
      <c r="E320" s="6">
        <f>C320+D320</f>
        <v>3.71</v>
      </c>
    </row>
    <row r="321" spans="1:5" s="20" customFormat="1" ht="23.25">
      <c r="A321" s="2"/>
      <c r="B321" s="3" t="s">
        <v>18</v>
      </c>
      <c r="C321" s="6"/>
      <c r="D321" s="6"/>
      <c r="E321" s="6"/>
    </row>
    <row r="322" spans="1:5" s="20" customFormat="1" ht="23.25">
      <c r="A322" s="2" t="s">
        <v>278</v>
      </c>
      <c r="B322" s="3" t="s">
        <v>540</v>
      </c>
      <c r="C322" s="6">
        <v>1.95</v>
      </c>
      <c r="D322" s="6">
        <v>0.44</v>
      </c>
      <c r="E322" s="6">
        <f>C322+D322</f>
        <v>2.39</v>
      </c>
    </row>
    <row r="323" spans="1:5" s="20" customFormat="1" ht="23.25">
      <c r="A323" s="2" t="s">
        <v>279</v>
      </c>
      <c r="B323" s="3" t="s">
        <v>532</v>
      </c>
      <c r="C323" s="6">
        <v>2.92</v>
      </c>
      <c r="D323" s="6">
        <v>0.79</v>
      </c>
      <c r="E323" s="6">
        <f>C323+D323</f>
        <v>3.71</v>
      </c>
    </row>
    <row r="324" spans="1:5" s="20" customFormat="1" ht="23.25">
      <c r="A324" s="2"/>
      <c r="B324" s="3" t="s">
        <v>19</v>
      </c>
      <c r="C324" s="6"/>
      <c r="D324" s="7"/>
      <c r="E324" s="6"/>
    </row>
    <row r="325" spans="1:5" s="20" customFormat="1" ht="23.25">
      <c r="A325" s="2" t="s">
        <v>278</v>
      </c>
      <c r="B325" s="3" t="s">
        <v>540</v>
      </c>
      <c r="C325" s="6">
        <v>1.95</v>
      </c>
      <c r="D325" s="6">
        <v>0.67</v>
      </c>
      <c r="E325" s="6">
        <f>C325+D325</f>
        <v>2.62</v>
      </c>
    </row>
    <row r="326" spans="1:5" s="20" customFormat="1" ht="23.25">
      <c r="A326" s="2" t="s">
        <v>279</v>
      </c>
      <c r="B326" s="3" t="s">
        <v>532</v>
      </c>
      <c r="C326" s="6">
        <v>2.92</v>
      </c>
      <c r="D326" s="6">
        <v>1.03</v>
      </c>
      <c r="E326" s="6">
        <f>C326+D326</f>
        <v>3.95</v>
      </c>
    </row>
    <row r="327" spans="1:5" s="20" customFormat="1" ht="23.25">
      <c r="A327" s="2" t="s">
        <v>280</v>
      </c>
      <c r="B327" s="3" t="s">
        <v>281</v>
      </c>
      <c r="C327" s="6"/>
      <c r="D327" s="7"/>
      <c r="E327" s="6"/>
    </row>
    <row r="328" spans="1:5" s="20" customFormat="1" ht="23.25">
      <c r="A328" s="2"/>
      <c r="B328" s="3" t="s">
        <v>20</v>
      </c>
      <c r="C328" s="6"/>
      <c r="D328" s="7"/>
      <c r="E328" s="6"/>
    </row>
    <row r="329" spans="1:5" s="20" customFormat="1" ht="23.25">
      <c r="A329" s="2" t="s">
        <v>282</v>
      </c>
      <c r="B329" s="3" t="s">
        <v>283</v>
      </c>
      <c r="C329" s="6">
        <v>2.92</v>
      </c>
      <c r="D329" s="6">
        <v>0.15</v>
      </c>
      <c r="E329" s="6">
        <f>C329+D329</f>
        <v>3.07</v>
      </c>
    </row>
    <row r="330" spans="1:5" s="20" customFormat="1" ht="23.25">
      <c r="A330" s="2"/>
      <c r="B330" s="3" t="s">
        <v>21</v>
      </c>
      <c r="C330" s="6"/>
      <c r="D330" s="6"/>
      <c r="E330" s="6"/>
    </row>
    <row r="331" spans="1:5" s="20" customFormat="1" ht="23.25">
      <c r="A331" s="2" t="s">
        <v>282</v>
      </c>
      <c r="B331" s="3" t="s">
        <v>283</v>
      </c>
      <c r="C331" s="6">
        <v>2.92</v>
      </c>
      <c r="D331" s="6">
        <v>0.27</v>
      </c>
      <c r="E331" s="6">
        <f>C331+D331</f>
        <v>3.19</v>
      </c>
    </row>
    <row r="332" spans="1:5" s="20" customFormat="1" ht="23.25">
      <c r="A332" s="2"/>
      <c r="B332" s="3" t="s">
        <v>22</v>
      </c>
      <c r="C332" s="6"/>
      <c r="D332" s="6"/>
      <c r="E332" s="6"/>
    </row>
    <row r="333" spans="1:5" s="20" customFormat="1" ht="23.25">
      <c r="A333" s="2" t="s">
        <v>282</v>
      </c>
      <c r="B333" s="3" t="s">
        <v>283</v>
      </c>
      <c r="C333" s="6">
        <v>2.92</v>
      </c>
      <c r="D333" s="6">
        <v>0.27</v>
      </c>
      <c r="E333" s="6">
        <f>C333+D333</f>
        <v>3.19</v>
      </c>
    </row>
    <row r="334" spans="1:5" s="20" customFormat="1" ht="23.25">
      <c r="A334" s="2"/>
      <c r="B334" s="3" t="s">
        <v>23</v>
      </c>
      <c r="C334" s="6"/>
      <c r="D334" s="7"/>
      <c r="E334" s="6"/>
    </row>
    <row r="335" spans="1:5" s="20" customFormat="1" ht="23.25">
      <c r="A335" s="2" t="s">
        <v>282</v>
      </c>
      <c r="B335" s="3" t="s">
        <v>283</v>
      </c>
      <c r="C335" s="6">
        <v>2.92</v>
      </c>
      <c r="D335" s="6">
        <v>0.27</v>
      </c>
      <c r="E335" s="6">
        <f>C335+D335</f>
        <v>3.19</v>
      </c>
    </row>
    <row r="336" spans="1:5" s="20" customFormat="1" ht="23.25">
      <c r="A336" s="2"/>
      <c r="B336" s="3" t="s">
        <v>393</v>
      </c>
      <c r="C336" s="6"/>
      <c r="D336" s="6"/>
      <c r="E336" s="6"/>
    </row>
    <row r="337" spans="1:5" s="20" customFormat="1" ht="23.25">
      <c r="A337" s="2" t="s">
        <v>282</v>
      </c>
      <c r="B337" s="3" t="s">
        <v>283</v>
      </c>
      <c r="C337" s="6">
        <v>2.92</v>
      </c>
      <c r="D337" s="6">
        <v>0.44</v>
      </c>
      <c r="E337" s="6">
        <f>C337+D337</f>
        <v>3.36</v>
      </c>
    </row>
    <row r="338" spans="1:5" s="20" customFormat="1" ht="23.25">
      <c r="A338" s="2"/>
      <c r="B338" s="3" t="s">
        <v>394</v>
      </c>
      <c r="C338" s="6"/>
      <c r="D338" s="7"/>
      <c r="E338" s="6"/>
    </row>
    <row r="339" spans="1:5" s="20" customFormat="1" ht="23.25">
      <c r="A339" s="2" t="s">
        <v>282</v>
      </c>
      <c r="B339" s="3" t="s">
        <v>283</v>
      </c>
      <c r="C339" s="6">
        <v>2.92</v>
      </c>
      <c r="D339" s="6">
        <v>0.44</v>
      </c>
      <c r="E339" s="6">
        <f>C339+D339</f>
        <v>3.36</v>
      </c>
    </row>
    <row r="340" spans="1:5" s="20" customFormat="1" ht="23.25">
      <c r="A340" s="2"/>
      <c r="B340" s="3" t="s">
        <v>395</v>
      </c>
      <c r="C340" s="6"/>
      <c r="D340" s="6"/>
      <c r="E340" s="6"/>
    </row>
    <row r="341" spans="1:5" s="20" customFormat="1" ht="23.25">
      <c r="A341" s="2" t="s">
        <v>284</v>
      </c>
      <c r="B341" s="3" t="s">
        <v>540</v>
      </c>
      <c r="C341" s="6">
        <v>1.95</v>
      </c>
      <c r="D341" s="6">
        <v>0.44</v>
      </c>
      <c r="E341" s="6">
        <f>C341+D341</f>
        <v>2.39</v>
      </c>
    </row>
    <row r="342" spans="1:5" s="20" customFormat="1" ht="23.25">
      <c r="A342" s="2" t="s">
        <v>282</v>
      </c>
      <c r="B342" s="3" t="s">
        <v>283</v>
      </c>
      <c r="C342" s="6">
        <v>2.92</v>
      </c>
      <c r="D342" s="6">
        <v>0.87</v>
      </c>
      <c r="E342" s="6">
        <f>C342+D342</f>
        <v>3.79</v>
      </c>
    </row>
    <row r="343" spans="1:5" s="20" customFormat="1" ht="23.25">
      <c r="A343" s="2"/>
      <c r="B343" s="3" t="s">
        <v>396</v>
      </c>
      <c r="C343" s="6"/>
      <c r="D343" s="6"/>
      <c r="E343" s="6"/>
    </row>
    <row r="344" spans="1:5" s="20" customFormat="1" ht="23.25">
      <c r="A344" s="2" t="s">
        <v>282</v>
      </c>
      <c r="B344" s="3" t="s">
        <v>283</v>
      </c>
      <c r="C344" s="6">
        <v>2.92</v>
      </c>
      <c r="D344" s="6">
        <v>0.44</v>
      </c>
      <c r="E344" s="6">
        <f>C344+D344</f>
        <v>3.36</v>
      </c>
    </row>
    <row r="345" spans="1:5" s="20" customFormat="1" ht="23.25">
      <c r="A345" s="2"/>
      <c r="B345" s="3" t="s">
        <v>397</v>
      </c>
      <c r="C345" s="6"/>
      <c r="D345" s="6"/>
      <c r="E345" s="6"/>
    </row>
    <row r="346" spans="1:5" s="20" customFormat="1" ht="23.25">
      <c r="A346" s="2" t="s">
        <v>282</v>
      </c>
      <c r="B346" s="3" t="s">
        <v>283</v>
      </c>
      <c r="C346" s="6">
        <v>2.92</v>
      </c>
      <c r="D346" s="6">
        <v>0.27</v>
      </c>
      <c r="E346" s="6">
        <f>C346+D346</f>
        <v>3.19</v>
      </c>
    </row>
    <row r="347" spans="1:5" s="20" customFormat="1" ht="23.25">
      <c r="A347" s="2"/>
      <c r="B347" s="3" t="s">
        <v>398</v>
      </c>
      <c r="C347" s="6"/>
      <c r="D347" s="7"/>
      <c r="E347" s="6"/>
    </row>
    <row r="348" spans="1:5" s="20" customFormat="1" ht="23.25">
      <c r="A348" s="2" t="s">
        <v>282</v>
      </c>
      <c r="B348" s="3" t="s">
        <v>283</v>
      </c>
      <c r="C348" s="6">
        <v>2.92</v>
      </c>
      <c r="D348" s="6">
        <v>0.44</v>
      </c>
      <c r="E348" s="6">
        <f>C348+D348</f>
        <v>3.36</v>
      </c>
    </row>
    <row r="349" spans="1:5" s="20" customFormat="1" ht="23.25">
      <c r="A349" s="2"/>
      <c r="B349" s="3" t="s">
        <v>607</v>
      </c>
      <c r="C349" s="6"/>
      <c r="D349" s="6"/>
      <c r="E349" s="6"/>
    </row>
    <row r="350" spans="1:5" s="20" customFormat="1" ht="23.25">
      <c r="A350" s="2" t="s">
        <v>282</v>
      </c>
      <c r="B350" s="3" t="s">
        <v>283</v>
      </c>
      <c r="C350" s="6">
        <v>2.92</v>
      </c>
      <c r="D350" s="6">
        <v>0.44</v>
      </c>
      <c r="E350" s="6">
        <f>C350+D350</f>
        <v>3.36</v>
      </c>
    </row>
    <row r="351" spans="1:5" s="20" customFormat="1" ht="23.25">
      <c r="A351" s="2"/>
      <c r="B351" s="3" t="s">
        <v>608</v>
      </c>
      <c r="C351" s="6"/>
      <c r="D351" s="6"/>
      <c r="E351" s="6"/>
    </row>
    <row r="352" spans="1:5" s="20" customFormat="1" ht="23.25">
      <c r="A352" s="2" t="s">
        <v>282</v>
      </c>
      <c r="B352" s="3" t="s">
        <v>283</v>
      </c>
      <c r="C352" s="6">
        <v>2.92</v>
      </c>
      <c r="D352" s="6">
        <v>0.67</v>
      </c>
      <c r="E352" s="6">
        <f>C352+D352</f>
        <v>3.59</v>
      </c>
    </row>
    <row r="353" spans="1:5" s="20" customFormat="1" ht="23.25">
      <c r="A353" s="2"/>
      <c r="B353" s="3" t="s">
        <v>609</v>
      </c>
      <c r="C353" s="6"/>
      <c r="D353" s="6"/>
      <c r="E353" s="6"/>
    </row>
    <row r="354" spans="1:5" s="20" customFormat="1" ht="23.25">
      <c r="A354" s="2" t="s">
        <v>284</v>
      </c>
      <c r="B354" s="3" t="s">
        <v>540</v>
      </c>
      <c r="C354" s="6">
        <v>1.95</v>
      </c>
      <c r="D354" s="6">
        <v>0.44</v>
      </c>
      <c r="E354" s="6">
        <f>C354+D354</f>
        <v>2.39</v>
      </c>
    </row>
    <row r="355" spans="1:5" s="20" customFormat="1" ht="23.25">
      <c r="A355" s="2" t="s">
        <v>282</v>
      </c>
      <c r="B355" s="3" t="s">
        <v>283</v>
      </c>
      <c r="C355" s="6">
        <v>2.92</v>
      </c>
      <c r="D355" s="6">
        <v>0.87</v>
      </c>
      <c r="E355" s="6">
        <f>C355+D355</f>
        <v>3.79</v>
      </c>
    </row>
    <row r="356" spans="1:5" s="20" customFormat="1" ht="23.25">
      <c r="A356" s="2" t="s">
        <v>285</v>
      </c>
      <c r="B356" s="3" t="s">
        <v>286</v>
      </c>
      <c r="C356" s="6"/>
      <c r="D356" s="6"/>
      <c r="E356" s="6"/>
    </row>
    <row r="357" spans="1:5" s="20" customFormat="1" ht="23.25">
      <c r="A357" s="2" t="s">
        <v>287</v>
      </c>
      <c r="B357" s="3" t="s">
        <v>540</v>
      </c>
      <c r="C357" s="6">
        <v>1.95</v>
      </c>
      <c r="D357" s="6">
        <v>0.44</v>
      </c>
      <c r="E357" s="6">
        <f>C357+D357</f>
        <v>2.39</v>
      </c>
    </row>
    <row r="358" spans="1:5" s="20" customFormat="1" ht="23.25">
      <c r="A358" s="2" t="s">
        <v>288</v>
      </c>
      <c r="B358" s="3" t="s">
        <v>532</v>
      </c>
      <c r="C358" s="6">
        <v>2.92</v>
      </c>
      <c r="D358" s="6">
        <v>0.87</v>
      </c>
      <c r="E358" s="6">
        <f>C358+D358</f>
        <v>3.79</v>
      </c>
    </row>
    <row r="359" spans="1:5" s="20" customFormat="1" ht="23.25">
      <c r="A359" s="2" t="s">
        <v>289</v>
      </c>
      <c r="B359" s="3" t="s">
        <v>290</v>
      </c>
      <c r="C359" s="6">
        <v>1.95</v>
      </c>
      <c r="D359" s="6">
        <v>0.15</v>
      </c>
      <c r="E359" s="6">
        <f>C359+D359</f>
        <v>2.1</v>
      </c>
    </row>
    <row r="360" spans="1:5" s="20" customFormat="1" ht="23.25">
      <c r="A360" s="2" t="s">
        <v>291</v>
      </c>
      <c r="B360" s="3" t="s">
        <v>292</v>
      </c>
      <c r="C360" s="6">
        <v>2.92</v>
      </c>
      <c r="D360" s="6">
        <v>0.27</v>
      </c>
      <c r="E360" s="6">
        <f aca="true" t="shared" si="12" ref="E360:E368">C360+D360</f>
        <v>3.19</v>
      </c>
    </row>
    <row r="361" spans="1:5" s="20" customFormat="1" ht="23.25">
      <c r="A361" s="2" t="s">
        <v>293</v>
      </c>
      <c r="B361" s="3" t="s">
        <v>294</v>
      </c>
      <c r="C361" s="6">
        <v>2.92</v>
      </c>
      <c r="D361" s="6">
        <v>0.27</v>
      </c>
      <c r="E361" s="6">
        <f t="shared" si="12"/>
        <v>3.19</v>
      </c>
    </row>
    <row r="362" spans="1:5" s="20" customFormat="1" ht="23.25">
      <c r="A362" s="2" t="s">
        <v>295</v>
      </c>
      <c r="B362" s="3" t="s">
        <v>668</v>
      </c>
      <c r="C362" s="6">
        <v>1.95</v>
      </c>
      <c r="D362" s="6">
        <v>0.15</v>
      </c>
      <c r="E362" s="6">
        <f t="shared" si="12"/>
        <v>2.1</v>
      </c>
    </row>
    <row r="363" spans="1:5" s="20" customFormat="1" ht="23.25">
      <c r="A363" s="2" t="s">
        <v>669</v>
      </c>
      <c r="B363" s="3" t="s">
        <v>670</v>
      </c>
      <c r="C363" s="6">
        <v>1.36</v>
      </c>
      <c r="D363" s="6">
        <v>0.34</v>
      </c>
      <c r="E363" s="6">
        <f t="shared" si="12"/>
        <v>1.7000000000000002</v>
      </c>
    </row>
    <row r="364" spans="1:5" s="20" customFormat="1" ht="23.25">
      <c r="A364" s="2" t="s">
        <v>166</v>
      </c>
      <c r="B364" s="3" t="s">
        <v>167</v>
      </c>
      <c r="C364" s="6">
        <v>5.35</v>
      </c>
      <c r="D364" s="25">
        <v>1.59</v>
      </c>
      <c r="E364" s="6">
        <f t="shared" si="12"/>
        <v>6.9399999999999995</v>
      </c>
    </row>
    <row r="365" spans="1:5" s="20" customFormat="1" ht="23.25">
      <c r="A365" s="2" t="s">
        <v>671</v>
      </c>
      <c r="B365" s="3" t="s">
        <v>494</v>
      </c>
      <c r="C365" s="6">
        <v>1.95</v>
      </c>
      <c r="D365" s="6">
        <v>0.27</v>
      </c>
      <c r="E365" s="6">
        <f t="shared" si="12"/>
        <v>2.2199999999999998</v>
      </c>
    </row>
    <row r="366" spans="1:5" s="20" customFormat="1" ht="23.25">
      <c r="A366" s="2" t="s">
        <v>495</v>
      </c>
      <c r="B366" s="3" t="s">
        <v>496</v>
      </c>
      <c r="C366" s="6">
        <v>2.92</v>
      </c>
      <c r="D366" s="6">
        <v>0.44</v>
      </c>
      <c r="E366" s="6">
        <f t="shared" si="12"/>
        <v>3.36</v>
      </c>
    </row>
    <row r="367" spans="1:5" s="20" customFormat="1" ht="23.25">
      <c r="A367" s="2" t="s">
        <v>497</v>
      </c>
      <c r="B367" s="3" t="s">
        <v>498</v>
      </c>
      <c r="C367" s="6">
        <v>2.92</v>
      </c>
      <c r="D367" s="6">
        <v>0.67</v>
      </c>
      <c r="E367" s="6">
        <f t="shared" si="12"/>
        <v>3.59</v>
      </c>
    </row>
    <row r="368" spans="1:5" s="20" customFormat="1" ht="23.25">
      <c r="A368" s="2" t="s">
        <v>499</v>
      </c>
      <c r="B368" s="3" t="s">
        <v>500</v>
      </c>
      <c r="C368" s="6">
        <v>4.89</v>
      </c>
      <c r="D368" s="6">
        <v>0.67</v>
      </c>
      <c r="E368" s="6">
        <f t="shared" si="12"/>
        <v>5.56</v>
      </c>
    </row>
    <row r="369" spans="1:5" s="20" customFormat="1" ht="23.25">
      <c r="A369" s="2" t="s">
        <v>501</v>
      </c>
      <c r="B369" s="3" t="s">
        <v>28</v>
      </c>
      <c r="C369" s="6"/>
      <c r="D369" s="7"/>
      <c r="E369" s="6"/>
    </row>
    <row r="370" spans="1:5" s="20" customFormat="1" ht="23.25">
      <c r="A370" s="2"/>
      <c r="B370" s="3" t="s">
        <v>106</v>
      </c>
      <c r="C370" s="6">
        <v>3.91</v>
      </c>
      <c r="D370" s="6">
        <v>0.27</v>
      </c>
      <c r="E370" s="6">
        <f>C370+D370</f>
        <v>4.18</v>
      </c>
    </row>
    <row r="371" spans="1:5" s="20" customFormat="1" ht="23.25">
      <c r="A371" s="2"/>
      <c r="B371" s="3" t="s">
        <v>18</v>
      </c>
      <c r="C371" s="6">
        <v>3.91</v>
      </c>
      <c r="D371" s="6">
        <v>0.44</v>
      </c>
      <c r="E371" s="6">
        <f>C371+D371</f>
        <v>4.3500000000000005</v>
      </c>
    </row>
    <row r="372" spans="1:5" s="20" customFormat="1" ht="23.25">
      <c r="A372" s="2" t="s">
        <v>29</v>
      </c>
      <c r="B372" s="3" t="s">
        <v>30</v>
      </c>
      <c r="C372" s="6">
        <v>1.95</v>
      </c>
      <c r="D372" s="6">
        <v>0.67</v>
      </c>
      <c r="E372" s="6">
        <f>C372+D372</f>
        <v>2.62</v>
      </c>
    </row>
    <row r="373" spans="1:5" s="20" customFormat="1" ht="23.25">
      <c r="A373" s="2" t="s">
        <v>31</v>
      </c>
      <c r="B373" s="3" t="s">
        <v>32</v>
      </c>
      <c r="C373" s="6">
        <v>10.7</v>
      </c>
      <c r="D373" s="6">
        <v>0.67</v>
      </c>
      <c r="E373" s="6">
        <f>C373+D373</f>
        <v>11.37</v>
      </c>
    </row>
    <row r="374" spans="1:5" s="20" customFormat="1" ht="23.25">
      <c r="A374" s="2" t="s">
        <v>33</v>
      </c>
      <c r="B374" s="3" t="s">
        <v>34</v>
      </c>
      <c r="C374" s="6">
        <v>14.01</v>
      </c>
      <c r="D374" s="6">
        <v>16.66</v>
      </c>
      <c r="E374" s="6">
        <f>C374+D374</f>
        <v>30.67</v>
      </c>
    </row>
    <row r="375" spans="1:5" s="20" customFormat="1" ht="23.25">
      <c r="A375" s="2" t="s">
        <v>49</v>
      </c>
      <c r="B375" s="3" t="s">
        <v>50</v>
      </c>
      <c r="C375" s="6"/>
      <c r="D375" s="6"/>
      <c r="E375" s="6"/>
    </row>
    <row r="376" spans="1:5" s="20" customFormat="1" ht="23.25">
      <c r="A376" s="2" t="s">
        <v>51</v>
      </c>
      <c r="B376" s="3" t="s">
        <v>406</v>
      </c>
      <c r="C376" s="6"/>
      <c r="D376" s="6"/>
      <c r="E376" s="6"/>
    </row>
    <row r="377" spans="1:5" s="20" customFormat="1" ht="23.25">
      <c r="A377" s="2" t="s">
        <v>407</v>
      </c>
      <c r="B377" s="3" t="s">
        <v>540</v>
      </c>
      <c r="C377" s="6">
        <v>3.5</v>
      </c>
      <c r="D377" s="6">
        <v>0.02</v>
      </c>
      <c r="E377" s="6">
        <f>C377+D377</f>
        <v>3.52</v>
      </c>
    </row>
    <row r="378" spans="1:5" s="20" customFormat="1" ht="23.25">
      <c r="A378" s="2" t="s">
        <v>408</v>
      </c>
      <c r="B378" s="3" t="s">
        <v>532</v>
      </c>
      <c r="C378" s="6">
        <v>5.24</v>
      </c>
      <c r="D378" s="6">
        <v>0.02</v>
      </c>
      <c r="E378" s="6">
        <f>C378+D378</f>
        <v>5.26</v>
      </c>
    </row>
    <row r="379" spans="1:5" s="20" customFormat="1" ht="23.25">
      <c r="A379" s="2" t="s">
        <v>409</v>
      </c>
      <c r="B379" s="3" t="s">
        <v>410</v>
      </c>
      <c r="C379" s="6">
        <v>5.24</v>
      </c>
      <c r="D379" s="6">
        <v>0.02</v>
      </c>
      <c r="E379" s="6">
        <f>C379+D379</f>
        <v>5.26</v>
      </c>
    </row>
    <row r="380" spans="1:5" s="20" customFormat="1" ht="26.25">
      <c r="A380" s="37" t="s">
        <v>361</v>
      </c>
      <c r="B380" s="38"/>
      <c r="C380" s="38"/>
      <c r="D380" s="38"/>
      <c r="E380" s="39"/>
    </row>
    <row r="381" spans="1:5" s="20" customFormat="1" ht="23.25">
      <c r="A381" s="2" t="s">
        <v>191</v>
      </c>
      <c r="B381" s="3" t="s">
        <v>524</v>
      </c>
      <c r="C381" s="6"/>
      <c r="D381" s="7"/>
      <c r="E381" s="6"/>
    </row>
    <row r="382" spans="1:5" s="20" customFormat="1" ht="23.25">
      <c r="A382" s="2" t="s">
        <v>525</v>
      </c>
      <c r="B382" s="3" t="s">
        <v>526</v>
      </c>
      <c r="C382" s="6">
        <v>4.86</v>
      </c>
      <c r="D382" s="6" t="s">
        <v>850</v>
      </c>
      <c r="E382" s="6">
        <f>C382</f>
        <v>4.86</v>
      </c>
    </row>
    <row r="383" spans="1:5" s="20" customFormat="1" ht="23.25">
      <c r="A383" s="2" t="s">
        <v>527</v>
      </c>
      <c r="B383" s="47" t="s">
        <v>528</v>
      </c>
      <c r="C383" s="48"/>
      <c r="D383" s="48"/>
      <c r="E383" s="49"/>
    </row>
    <row r="384" spans="1:5" s="20" customFormat="1" ht="23.25">
      <c r="A384" s="2" t="s">
        <v>529</v>
      </c>
      <c r="B384" s="3" t="s">
        <v>530</v>
      </c>
      <c r="C384" s="6">
        <v>4.86</v>
      </c>
      <c r="D384" s="6" t="s">
        <v>850</v>
      </c>
      <c r="E384" s="6">
        <f>C384</f>
        <v>4.86</v>
      </c>
    </row>
    <row r="385" spans="1:5" s="20" customFormat="1" ht="23.25">
      <c r="A385" s="2" t="s">
        <v>531</v>
      </c>
      <c r="B385" s="3" t="s">
        <v>532</v>
      </c>
      <c r="C385" s="6">
        <v>7.29</v>
      </c>
      <c r="D385" s="6" t="s">
        <v>850</v>
      </c>
      <c r="E385" s="6">
        <f>C385</f>
        <v>7.29</v>
      </c>
    </row>
    <row r="386" spans="1:5" s="20" customFormat="1" ht="23.25">
      <c r="A386" s="2" t="s">
        <v>533</v>
      </c>
      <c r="B386" s="3" t="s">
        <v>534</v>
      </c>
      <c r="C386" s="6">
        <v>7.29</v>
      </c>
      <c r="D386" s="6" t="s">
        <v>850</v>
      </c>
      <c r="E386" s="6">
        <f>C386</f>
        <v>7.29</v>
      </c>
    </row>
    <row r="387" spans="1:5" s="20" customFormat="1" ht="23.25">
      <c r="A387" s="2" t="s">
        <v>535</v>
      </c>
      <c r="B387" s="3" t="s">
        <v>536</v>
      </c>
      <c r="C387" s="6">
        <v>3.38</v>
      </c>
      <c r="D387" s="6" t="s">
        <v>850</v>
      </c>
      <c r="E387" s="6">
        <f>C387</f>
        <v>3.38</v>
      </c>
    </row>
    <row r="388" spans="1:5" s="20" customFormat="1" ht="23.25">
      <c r="A388" s="2" t="s">
        <v>537</v>
      </c>
      <c r="B388" s="3" t="s">
        <v>538</v>
      </c>
      <c r="C388" s="6"/>
      <c r="D388" s="6"/>
      <c r="E388" s="6"/>
    </row>
    <row r="389" spans="1:5" s="20" customFormat="1" ht="23.25">
      <c r="A389" s="2" t="s">
        <v>539</v>
      </c>
      <c r="B389" s="3" t="s">
        <v>540</v>
      </c>
      <c r="C389" s="6">
        <v>1.46</v>
      </c>
      <c r="D389" s="6" t="s">
        <v>850</v>
      </c>
      <c r="E389" s="6">
        <f aca="true" t="shared" si="13" ref="E389:E395">C389</f>
        <v>1.46</v>
      </c>
    </row>
    <row r="390" spans="1:5" s="20" customFormat="1" ht="23.25">
      <c r="A390" s="2" t="s">
        <v>543</v>
      </c>
      <c r="B390" s="3" t="s">
        <v>544</v>
      </c>
      <c r="C390" s="6">
        <v>4.86</v>
      </c>
      <c r="D390" s="6" t="s">
        <v>850</v>
      </c>
      <c r="E390" s="6">
        <f t="shared" si="13"/>
        <v>4.86</v>
      </c>
    </row>
    <row r="391" spans="1:5" s="20" customFormat="1" ht="23.25">
      <c r="A391" s="2" t="s">
        <v>545</v>
      </c>
      <c r="B391" s="3" t="s">
        <v>546</v>
      </c>
      <c r="C391" s="6">
        <v>7.29</v>
      </c>
      <c r="D391" s="6" t="s">
        <v>850</v>
      </c>
      <c r="E391" s="6">
        <f t="shared" si="13"/>
        <v>7.29</v>
      </c>
    </row>
    <row r="392" spans="1:5" s="20" customFormat="1" ht="22.5" customHeight="1">
      <c r="A392" s="2" t="s">
        <v>547</v>
      </c>
      <c r="B392" s="3" t="s">
        <v>548</v>
      </c>
      <c r="C392" s="6">
        <v>9.72</v>
      </c>
      <c r="D392" s="6" t="s">
        <v>850</v>
      </c>
      <c r="E392" s="6">
        <f t="shared" si="13"/>
        <v>9.72</v>
      </c>
    </row>
    <row r="393" spans="1:5" s="20" customFormat="1" ht="23.25">
      <c r="A393" s="2" t="s">
        <v>549</v>
      </c>
      <c r="B393" s="3" t="s">
        <v>550</v>
      </c>
      <c r="C393" s="6">
        <v>14.58</v>
      </c>
      <c r="D393" s="6" t="s">
        <v>850</v>
      </c>
      <c r="E393" s="6">
        <f t="shared" si="13"/>
        <v>14.58</v>
      </c>
    </row>
    <row r="394" spans="1:5" s="20" customFormat="1" ht="23.25">
      <c r="A394" s="2" t="s">
        <v>551</v>
      </c>
      <c r="B394" s="3" t="s">
        <v>552</v>
      </c>
      <c r="C394" s="6">
        <v>24.3</v>
      </c>
      <c r="D394" s="6" t="s">
        <v>850</v>
      </c>
      <c r="E394" s="6">
        <f t="shared" si="13"/>
        <v>24.3</v>
      </c>
    </row>
    <row r="395" spans="1:5" s="20" customFormat="1" ht="23.25">
      <c r="A395" s="2" t="s">
        <v>553</v>
      </c>
      <c r="B395" s="3" t="s">
        <v>275</v>
      </c>
      <c r="C395" s="6">
        <v>19.44</v>
      </c>
      <c r="D395" s="6" t="s">
        <v>850</v>
      </c>
      <c r="E395" s="6">
        <f t="shared" si="13"/>
        <v>19.44</v>
      </c>
    </row>
    <row r="396" spans="1:5" s="20" customFormat="1" ht="23.25">
      <c r="A396" s="2" t="s">
        <v>276</v>
      </c>
      <c r="B396" s="3" t="s">
        <v>277</v>
      </c>
      <c r="C396" s="6"/>
      <c r="D396" s="7"/>
      <c r="E396" s="6"/>
    </row>
    <row r="397" spans="1:5" s="20" customFormat="1" ht="23.25">
      <c r="A397" s="2"/>
      <c r="B397" s="3" t="s">
        <v>106</v>
      </c>
      <c r="C397" s="6"/>
      <c r="D397" s="7"/>
      <c r="E397" s="6"/>
    </row>
    <row r="398" spans="1:5" s="20" customFormat="1" ht="23.25">
      <c r="A398" s="2" t="s">
        <v>278</v>
      </c>
      <c r="B398" s="3" t="s">
        <v>540</v>
      </c>
      <c r="C398" s="6">
        <v>4.86</v>
      </c>
      <c r="D398" s="6" t="s">
        <v>850</v>
      </c>
      <c r="E398" s="6">
        <f>C398</f>
        <v>4.86</v>
      </c>
    </row>
    <row r="399" spans="1:5" s="20" customFormat="1" ht="23.25">
      <c r="A399" s="2" t="s">
        <v>279</v>
      </c>
      <c r="B399" s="3" t="s">
        <v>532</v>
      </c>
      <c r="C399" s="6">
        <v>7.29</v>
      </c>
      <c r="D399" s="6" t="s">
        <v>850</v>
      </c>
      <c r="E399" s="6">
        <f>C399</f>
        <v>7.29</v>
      </c>
    </row>
    <row r="400" spans="1:5" s="20" customFormat="1" ht="23.25">
      <c r="A400" s="2"/>
      <c r="B400" s="3" t="s">
        <v>17</v>
      </c>
      <c r="C400" s="6"/>
      <c r="D400" s="6"/>
      <c r="E400" s="6"/>
    </row>
    <row r="401" spans="1:5" s="20" customFormat="1" ht="23.25">
      <c r="A401" s="2" t="s">
        <v>278</v>
      </c>
      <c r="B401" s="3" t="s">
        <v>540</v>
      </c>
      <c r="C401" s="6">
        <v>4.86</v>
      </c>
      <c r="D401" s="6" t="s">
        <v>850</v>
      </c>
      <c r="E401" s="6">
        <f>C401</f>
        <v>4.86</v>
      </c>
    </row>
    <row r="402" spans="1:5" s="20" customFormat="1" ht="23.25">
      <c r="A402" s="2" t="s">
        <v>279</v>
      </c>
      <c r="B402" s="3" t="s">
        <v>532</v>
      </c>
      <c r="C402" s="6">
        <v>7.29</v>
      </c>
      <c r="D402" s="6" t="s">
        <v>850</v>
      </c>
      <c r="E402" s="6">
        <f>C402</f>
        <v>7.29</v>
      </c>
    </row>
    <row r="403" spans="1:5" s="20" customFormat="1" ht="23.25">
      <c r="A403" s="2"/>
      <c r="B403" s="3" t="s">
        <v>18</v>
      </c>
      <c r="C403" s="6"/>
      <c r="D403" s="6"/>
      <c r="E403" s="6"/>
    </row>
    <row r="404" spans="1:5" s="20" customFormat="1" ht="23.25">
      <c r="A404" s="2" t="s">
        <v>278</v>
      </c>
      <c r="B404" s="3" t="s">
        <v>540</v>
      </c>
      <c r="C404" s="6">
        <v>4.86</v>
      </c>
      <c r="D404" s="6" t="s">
        <v>850</v>
      </c>
      <c r="E404" s="6">
        <f>C404</f>
        <v>4.86</v>
      </c>
    </row>
    <row r="405" spans="1:5" s="20" customFormat="1" ht="23.25">
      <c r="A405" s="2" t="s">
        <v>279</v>
      </c>
      <c r="B405" s="3" t="s">
        <v>532</v>
      </c>
      <c r="C405" s="6">
        <v>7.29</v>
      </c>
      <c r="D405" s="6" t="s">
        <v>850</v>
      </c>
      <c r="E405" s="6">
        <f>C405</f>
        <v>7.29</v>
      </c>
    </row>
    <row r="406" spans="1:5" s="20" customFormat="1" ht="23.25">
      <c r="A406" s="2"/>
      <c r="B406" s="3" t="s">
        <v>19</v>
      </c>
      <c r="C406" s="6"/>
      <c r="D406" s="7"/>
      <c r="E406" s="6"/>
    </row>
    <row r="407" spans="1:5" s="20" customFormat="1" ht="23.25">
      <c r="A407" s="2" t="s">
        <v>278</v>
      </c>
      <c r="B407" s="3" t="s">
        <v>540</v>
      </c>
      <c r="C407" s="6">
        <v>4.86</v>
      </c>
      <c r="D407" s="6" t="s">
        <v>850</v>
      </c>
      <c r="E407" s="6">
        <f>C407</f>
        <v>4.86</v>
      </c>
    </row>
    <row r="408" spans="1:5" s="20" customFormat="1" ht="23.25">
      <c r="A408" s="2" t="s">
        <v>279</v>
      </c>
      <c r="B408" s="3" t="s">
        <v>532</v>
      </c>
      <c r="C408" s="6">
        <v>7.29</v>
      </c>
      <c r="D408" s="6" t="s">
        <v>850</v>
      </c>
      <c r="E408" s="6">
        <f>C408</f>
        <v>7.29</v>
      </c>
    </row>
    <row r="409" spans="1:5" s="20" customFormat="1" ht="23.25">
      <c r="A409" s="2" t="s">
        <v>280</v>
      </c>
      <c r="B409" s="3" t="s">
        <v>281</v>
      </c>
      <c r="C409" s="6"/>
      <c r="D409" s="7"/>
      <c r="E409" s="6"/>
    </row>
    <row r="410" spans="1:5" s="20" customFormat="1" ht="23.25">
      <c r="A410" s="2"/>
      <c r="B410" s="3" t="s">
        <v>20</v>
      </c>
      <c r="C410" s="6"/>
      <c r="D410" s="7"/>
      <c r="E410" s="6"/>
    </row>
    <row r="411" spans="1:5" s="20" customFormat="1" ht="23.25">
      <c r="A411" s="2" t="s">
        <v>282</v>
      </c>
      <c r="B411" s="3" t="s">
        <v>283</v>
      </c>
      <c r="C411" s="6">
        <v>7.29</v>
      </c>
      <c r="D411" s="6" t="s">
        <v>850</v>
      </c>
      <c r="E411" s="6">
        <f>C411</f>
        <v>7.29</v>
      </c>
    </row>
    <row r="412" spans="1:5" s="20" customFormat="1" ht="23.25">
      <c r="A412" s="2"/>
      <c r="B412" s="3" t="s">
        <v>21</v>
      </c>
      <c r="C412" s="6"/>
      <c r="D412" s="6"/>
      <c r="E412" s="6"/>
    </row>
    <row r="413" spans="1:5" s="20" customFormat="1" ht="23.25">
      <c r="A413" s="2" t="s">
        <v>282</v>
      </c>
      <c r="B413" s="3" t="s">
        <v>283</v>
      </c>
      <c r="C413" s="6">
        <v>7.29</v>
      </c>
      <c r="D413" s="6" t="s">
        <v>850</v>
      </c>
      <c r="E413" s="6">
        <f>C413</f>
        <v>7.29</v>
      </c>
    </row>
    <row r="414" spans="1:5" s="20" customFormat="1" ht="23.25">
      <c r="A414" s="2"/>
      <c r="B414" s="3" t="s">
        <v>22</v>
      </c>
      <c r="C414" s="6"/>
      <c r="D414" s="6"/>
      <c r="E414" s="6"/>
    </row>
    <row r="415" spans="1:5" s="20" customFormat="1" ht="23.25">
      <c r="A415" s="2" t="s">
        <v>282</v>
      </c>
      <c r="B415" s="3" t="s">
        <v>283</v>
      </c>
      <c r="C415" s="6">
        <v>7.29</v>
      </c>
      <c r="D415" s="6" t="s">
        <v>850</v>
      </c>
      <c r="E415" s="6">
        <f>C415</f>
        <v>7.29</v>
      </c>
    </row>
    <row r="416" spans="1:5" s="20" customFormat="1" ht="23.25">
      <c r="A416" s="2"/>
      <c r="B416" s="3" t="s">
        <v>23</v>
      </c>
      <c r="C416" s="6"/>
      <c r="D416" s="7"/>
      <c r="E416" s="6"/>
    </row>
    <row r="417" spans="1:5" s="20" customFormat="1" ht="23.25">
      <c r="A417" s="2" t="s">
        <v>282</v>
      </c>
      <c r="B417" s="3" t="s">
        <v>283</v>
      </c>
      <c r="C417" s="6">
        <v>7.29</v>
      </c>
      <c r="D417" s="6" t="s">
        <v>850</v>
      </c>
      <c r="E417" s="6">
        <f>C417</f>
        <v>7.29</v>
      </c>
    </row>
    <row r="418" spans="1:5" s="20" customFormat="1" ht="23.25">
      <c r="A418" s="2"/>
      <c r="B418" s="3" t="s">
        <v>393</v>
      </c>
      <c r="C418" s="6"/>
      <c r="D418" s="6"/>
      <c r="E418" s="6"/>
    </row>
    <row r="419" spans="1:5" s="20" customFormat="1" ht="23.25">
      <c r="A419" s="2" t="s">
        <v>282</v>
      </c>
      <c r="B419" s="3" t="s">
        <v>283</v>
      </c>
      <c r="C419" s="6">
        <v>7.29</v>
      </c>
      <c r="D419" s="6" t="s">
        <v>850</v>
      </c>
      <c r="E419" s="6">
        <f>C419</f>
        <v>7.29</v>
      </c>
    </row>
    <row r="420" spans="1:5" s="20" customFormat="1" ht="23.25">
      <c r="A420" s="2"/>
      <c r="B420" s="3" t="s">
        <v>394</v>
      </c>
      <c r="C420" s="6"/>
      <c r="D420" s="7"/>
      <c r="E420" s="6"/>
    </row>
    <row r="421" spans="1:5" s="20" customFormat="1" ht="23.25">
      <c r="A421" s="2" t="s">
        <v>282</v>
      </c>
      <c r="B421" s="3" t="s">
        <v>283</v>
      </c>
      <c r="C421" s="6">
        <v>7.29</v>
      </c>
      <c r="D421" s="6" t="s">
        <v>850</v>
      </c>
      <c r="E421" s="6">
        <f>C421</f>
        <v>7.29</v>
      </c>
    </row>
    <row r="422" spans="1:5" s="20" customFormat="1" ht="23.25">
      <c r="A422" s="2"/>
      <c r="B422" s="3" t="s">
        <v>395</v>
      </c>
      <c r="C422" s="6"/>
      <c r="D422" s="6"/>
      <c r="E422" s="6"/>
    </row>
    <row r="423" spans="1:5" s="20" customFormat="1" ht="23.25">
      <c r="A423" s="2" t="s">
        <v>284</v>
      </c>
      <c r="B423" s="3" t="s">
        <v>540</v>
      </c>
      <c r="C423" s="6">
        <v>4.86</v>
      </c>
      <c r="D423" s="6" t="s">
        <v>850</v>
      </c>
      <c r="E423" s="6">
        <f>C423</f>
        <v>4.86</v>
      </c>
    </row>
    <row r="424" spans="1:5" s="20" customFormat="1" ht="23.25">
      <c r="A424" s="2" t="s">
        <v>282</v>
      </c>
      <c r="B424" s="3" t="s">
        <v>283</v>
      </c>
      <c r="C424" s="6">
        <v>7.29</v>
      </c>
      <c r="D424" s="6" t="s">
        <v>850</v>
      </c>
      <c r="E424" s="6">
        <f>C424</f>
        <v>7.29</v>
      </c>
    </row>
    <row r="425" spans="1:5" s="20" customFormat="1" ht="23.25">
      <c r="A425" s="2"/>
      <c r="B425" s="3" t="s">
        <v>396</v>
      </c>
      <c r="C425" s="6"/>
      <c r="D425" s="6"/>
      <c r="E425" s="6"/>
    </row>
    <row r="426" spans="1:5" s="20" customFormat="1" ht="23.25">
      <c r="A426" s="2" t="s">
        <v>282</v>
      </c>
      <c r="B426" s="3" t="s">
        <v>283</v>
      </c>
      <c r="C426" s="6">
        <v>7.29</v>
      </c>
      <c r="D426" s="6" t="s">
        <v>850</v>
      </c>
      <c r="E426" s="6">
        <f>C426</f>
        <v>7.29</v>
      </c>
    </row>
    <row r="427" spans="1:5" s="20" customFormat="1" ht="23.25">
      <c r="A427" s="2"/>
      <c r="B427" s="3" t="s">
        <v>397</v>
      </c>
      <c r="C427" s="6"/>
      <c r="D427" s="6"/>
      <c r="E427" s="6"/>
    </row>
    <row r="428" spans="1:5" s="20" customFormat="1" ht="23.25">
      <c r="A428" s="2" t="s">
        <v>282</v>
      </c>
      <c r="B428" s="3" t="s">
        <v>283</v>
      </c>
      <c r="C428" s="6">
        <v>7.29</v>
      </c>
      <c r="D428" s="6" t="s">
        <v>850</v>
      </c>
      <c r="E428" s="6">
        <f>C428</f>
        <v>7.29</v>
      </c>
    </row>
    <row r="429" spans="1:5" s="20" customFormat="1" ht="23.25">
      <c r="A429" s="2"/>
      <c r="B429" s="3" t="s">
        <v>398</v>
      </c>
      <c r="C429" s="6"/>
      <c r="D429" s="7"/>
      <c r="E429" s="6"/>
    </row>
    <row r="430" spans="1:5" s="20" customFormat="1" ht="23.25">
      <c r="A430" s="2" t="s">
        <v>282</v>
      </c>
      <c r="B430" s="3" t="s">
        <v>283</v>
      </c>
      <c r="C430" s="6">
        <v>7.29</v>
      </c>
      <c r="D430" s="6" t="s">
        <v>850</v>
      </c>
      <c r="E430" s="6">
        <f>C430</f>
        <v>7.29</v>
      </c>
    </row>
    <row r="431" spans="1:5" s="20" customFormat="1" ht="23.25">
      <c r="A431" s="2"/>
      <c r="B431" s="3" t="s">
        <v>607</v>
      </c>
      <c r="C431" s="6"/>
      <c r="D431" s="6"/>
      <c r="E431" s="6"/>
    </row>
    <row r="432" spans="1:5" s="20" customFormat="1" ht="23.25">
      <c r="A432" s="2" t="s">
        <v>282</v>
      </c>
      <c r="B432" s="3" t="s">
        <v>283</v>
      </c>
      <c r="C432" s="6">
        <v>7.29</v>
      </c>
      <c r="D432" s="6" t="s">
        <v>850</v>
      </c>
      <c r="E432" s="6">
        <f>C432</f>
        <v>7.29</v>
      </c>
    </row>
    <row r="433" spans="1:5" s="20" customFormat="1" ht="23.25">
      <c r="A433" s="2"/>
      <c r="B433" s="3" t="s">
        <v>608</v>
      </c>
      <c r="C433" s="6"/>
      <c r="D433" s="6"/>
      <c r="E433" s="6"/>
    </row>
    <row r="434" spans="1:5" s="20" customFormat="1" ht="23.25">
      <c r="A434" s="2" t="s">
        <v>282</v>
      </c>
      <c r="B434" s="3" t="s">
        <v>283</v>
      </c>
      <c r="C434" s="6">
        <v>7.29</v>
      </c>
      <c r="D434" s="6" t="s">
        <v>850</v>
      </c>
      <c r="E434" s="6">
        <f>C434</f>
        <v>7.29</v>
      </c>
    </row>
    <row r="435" spans="1:5" s="20" customFormat="1" ht="23.25">
      <c r="A435" s="2"/>
      <c r="B435" s="3" t="s">
        <v>609</v>
      </c>
      <c r="C435" s="6"/>
      <c r="D435" s="6"/>
      <c r="E435" s="6"/>
    </row>
    <row r="436" spans="1:5" s="20" customFormat="1" ht="23.25">
      <c r="A436" s="2" t="s">
        <v>284</v>
      </c>
      <c r="B436" s="3" t="s">
        <v>540</v>
      </c>
      <c r="C436" s="6">
        <v>4.86</v>
      </c>
      <c r="D436" s="6" t="s">
        <v>850</v>
      </c>
      <c r="E436" s="6">
        <f>C436</f>
        <v>4.86</v>
      </c>
    </row>
    <row r="437" spans="1:5" s="20" customFormat="1" ht="23.25">
      <c r="A437" s="2" t="s">
        <v>282</v>
      </c>
      <c r="B437" s="3" t="s">
        <v>283</v>
      </c>
      <c r="C437" s="6">
        <v>7.29</v>
      </c>
      <c r="D437" s="6" t="s">
        <v>850</v>
      </c>
      <c r="E437" s="6">
        <f>C437</f>
        <v>7.29</v>
      </c>
    </row>
    <row r="438" spans="1:5" s="20" customFormat="1" ht="23.25">
      <c r="A438" s="2" t="s">
        <v>285</v>
      </c>
      <c r="B438" s="3" t="s">
        <v>286</v>
      </c>
      <c r="C438" s="6"/>
      <c r="D438" s="6"/>
      <c r="E438" s="6"/>
    </row>
    <row r="439" spans="1:5" s="20" customFormat="1" ht="23.25">
      <c r="A439" s="2" t="s">
        <v>287</v>
      </c>
      <c r="B439" s="3" t="s">
        <v>540</v>
      </c>
      <c r="C439" s="6">
        <v>4.86</v>
      </c>
      <c r="D439" s="6" t="s">
        <v>850</v>
      </c>
      <c r="E439" s="6">
        <f aca="true" t="shared" si="14" ref="E439:E449">C439</f>
        <v>4.86</v>
      </c>
    </row>
    <row r="440" spans="1:5" s="20" customFormat="1" ht="23.25">
      <c r="A440" s="2" t="s">
        <v>288</v>
      </c>
      <c r="B440" s="3" t="s">
        <v>532</v>
      </c>
      <c r="C440" s="6">
        <v>7.29</v>
      </c>
      <c r="D440" s="6" t="s">
        <v>850</v>
      </c>
      <c r="E440" s="6">
        <f t="shared" si="14"/>
        <v>7.29</v>
      </c>
    </row>
    <row r="441" spans="1:5" s="20" customFormat="1" ht="23.25">
      <c r="A441" s="2" t="s">
        <v>289</v>
      </c>
      <c r="B441" s="3" t="s">
        <v>290</v>
      </c>
      <c r="C441" s="6">
        <v>4.86</v>
      </c>
      <c r="D441" s="6" t="s">
        <v>850</v>
      </c>
      <c r="E441" s="6">
        <f t="shared" si="14"/>
        <v>4.86</v>
      </c>
    </row>
    <row r="442" spans="1:5" s="20" customFormat="1" ht="23.25">
      <c r="A442" s="2" t="s">
        <v>291</v>
      </c>
      <c r="B442" s="3" t="s">
        <v>292</v>
      </c>
      <c r="C442" s="6">
        <v>7.29</v>
      </c>
      <c r="D442" s="6" t="s">
        <v>850</v>
      </c>
      <c r="E442" s="6">
        <f t="shared" si="14"/>
        <v>7.29</v>
      </c>
    </row>
    <row r="443" spans="1:5" s="20" customFormat="1" ht="23.25">
      <c r="A443" s="2" t="s">
        <v>293</v>
      </c>
      <c r="B443" s="3" t="s">
        <v>294</v>
      </c>
      <c r="C443" s="6">
        <v>7.29</v>
      </c>
      <c r="D443" s="6" t="s">
        <v>850</v>
      </c>
      <c r="E443" s="6">
        <f t="shared" si="14"/>
        <v>7.29</v>
      </c>
    </row>
    <row r="444" spans="1:5" s="20" customFormat="1" ht="23.25">
      <c r="A444" s="2" t="s">
        <v>295</v>
      </c>
      <c r="B444" s="3" t="s">
        <v>668</v>
      </c>
      <c r="C444" s="6">
        <v>4.86</v>
      </c>
      <c r="D444" s="6" t="s">
        <v>850</v>
      </c>
      <c r="E444" s="6">
        <f t="shared" si="14"/>
        <v>4.86</v>
      </c>
    </row>
    <row r="445" spans="1:5" s="20" customFormat="1" ht="23.25">
      <c r="A445" s="2" t="s">
        <v>669</v>
      </c>
      <c r="B445" s="3" t="s">
        <v>670</v>
      </c>
      <c r="C445" s="6">
        <v>3.4</v>
      </c>
      <c r="D445" s="6" t="s">
        <v>850</v>
      </c>
      <c r="E445" s="6">
        <f t="shared" si="14"/>
        <v>3.4</v>
      </c>
    </row>
    <row r="446" spans="1:5" s="20" customFormat="1" ht="23.25">
      <c r="A446" s="2" t="s">
        <v>671</v>
      </c>
      <c r="B446" s="3" t="s">
        <v>494</v>
      </c>
      <c r="C446" s="6">
        <v>4.86</v>
      </c>
      <c r="D446" s="6" t="s">
        <v>850</v>
      </c>
      <c r="E446" s="6">
        <f t="shared" si="14"/>
        <v>4.86</v>
      </c>
    </row>
    <row r="447" spans="1:5" s="20" customFormat="1" ht="23.25">
      <c r="A447" s="2" t="s">
        <v>495</v>
      </c>
      <c r="B447" s="3" t="s">
        <v>496</v>
      </c>
      <c r="C447" s="6">
        <v>7.29</v>
      </c>
      <c r="D447" s="6" t="s">
        <v>850</v>
      </c>
      <c r="E447" s="6">
        <f t="shared" si="14"/>
        <v>7.29</v>
      </c>
    </row>
    <row r="448" spans="1:5" s="20" customFormat="1" ht="23.25">
      <c r="A448" s="2" t="s">
        <v>497</v>
      </c>
      <c r="B448" s="3" t="s">
        <v>498</v>
      </c>
      <c r="C448" s="6">
        <v>7.29</v>
      </c>
      <c r="D448" s="6" t="s">
        <v>850</v>
      </c>
      <c r="E448" s="6">
        <f t="shared" si="14"/>
        <v>7.29</v>
      </c>
    </row>
    <row r="449" spans="1:5" s="20" customFormat="1" ht="23.25">
      <c r="A449" s="2" t="s">
        <v>499</v>
      </c>
      <c r="B449" s="3" t="s">
        <v>500</v>
      </c>
      <c r="C449" s="6">
        <v>12.15</v>
      </c>
      <c r="D449" s="6" t="s">
        <v>850</v>
      </c>
      <c r="E449" s="6">
        <f t="shared" si="14"/>
        <v>12.15</v>
      </c>
    </row>
    <row r="450" spans="1:5" s="20" customFormat="1" ht="23.25">
      <c r="A450" s="2" t="s">
        <v>501</v>
      </c>
      <c r="B450" s="3" t="s">
        <v>28</v>
      </c>
      <c r="C450" s="6"/>
      <c r="D450" s="7"/>
      <c r="E450" s="6"/>
    </row>
    <row r="451" spans="1:5" s="20" customFormat="1" ht="23.25">
      <c r="A451" s="2"/>
      <c r="B451" s="3" t="s">
        <v>106</v>
      </c>
      <c r="C451" s="6">
        <v>9.72</v>
      </c>
      <c r="D451" s="6" t="s">
        <v>850</v>
      </c>
      <c r="E451" s="6">
        <f>C451</f>
        <v>9.72</v>
      </c>
    </row>
    <row r="452" spans="1:5" s="20" customFormat="1" ht="23.25">
      <c r="A452" s="2"/>
      <c r="B452" s="3" t="s">
        <v>18</v>
      </c>
      <c r="C452" s="6">
        <v>9.72</v>
      </c>
      <c r="D452" s="6" t="s">
        <v>850</v>
      </c>
      <c r="E452" s="6">
        <f>C452</f>
        <v>9.72</v>
      </c>
    </row>
    <row r="453" spans="1:5" s="20" customFormat="1" ht="23.25">
      <c r="A453" s="2" t="s">
        <v>29</v>
      </c>
      <c r="B453" s="3" t="s">
        <v>30</v>
      </c>
      <c r="C453" s="6">
        <v>4.86</v>
      </c>
      <c r="D453" s="6" t="s">
        <v>850</v>
      </c>
      <c r="E453" s="6">
        <f>C453</f>
        <v>4.86</v>
      </c>
    </row>
    <row r="454" spans="1:5" s="20" customFormat="1" ht="23.25">
      <c r="A454" s="2" t="s">
        <v>31</v>
      </c>
      <c r="B454" s="3" t="s">
        <v>32</v>
      </c>
      <c r="C454" s="6">
        <v>23.02</v>
      </c>
      <c r="D454" s="6" t="s">
        <v>850</v>
      </c>
      <c r="E454" s="6">
        <f>C454</f>
        <v>23.02</v>
      </c>
    </row>
    <row r="455" spans="1:5" s="20" customFormat="1" ht="23.25">
      <c r="A455" s="2" t="s">
        <v>33</v>
      </c>
      <c r="B455" s="3" t="s">
        <v>34</v>
      </c>
      <c r="C455" s="6">
        <v>22.5</v>
      </c>
      <c r="D455" s="6">
        <v>15.79</v>
      </c>
      <c r="E455" s="6">
        <f>C455+D455</f>
        <v>38.29</v>
      </c>
    </row>
    <row r="456" spans="1:5" s="20" customFormat="1" ht="23.25">
      <c r="A456" s="2" t="s">
        <v>49</v>
      </c>
      <c r="B456" s="3" t="s">
        <v>50</v>
      </c>
      <c r="C456" s="6"/>
      <c r="D456" s="6"/>
      <c r="E456" s="6"/>
    </row>
    <row r="457" spans="1:5" s="20" customFormat="1" ht="23.25">
      <c r="A457" s="2" t="s">
        <v>51</v>
      </c>
      <c r="B457" s="3" t="s">
        <v>406</v>
      </c>
      <c r="C457" s="6"/>
      <c r="D457" s="6"/>
      <c r="E457" s="6"/>
    </row>
    <row r="458" spans="1:5" s="20" customFormat="1" ht="23.25">
      <c r="A458" s="2" t="s">
        <v>407</v>
      </c>
      <c r="B458" s="3" t="s">
        <v>540</v>
      </c>
      <c r="C458" s="6">
        <v>4.86</v>
      </c>
      <c r="D458" s="6" t="s">
        <v>850</v>
      </c>
      <c r="E458" s="6">
        <f>C458</f>
        <v>4.86</v>
      </c>
    </row>
    <row r="459" spans="1:5" s="20" customFormat="1" ht="23.25">
      <c r="A459" s="2" t="s">
        <v>408</v>
      </c>
      <c r="B459" s="3" t="s">
        <v>532</v>
      </c>
      <c r="C459" s="6">
        <v>7.29</v>
      </c>
      <c r="D459" s="6" t="s">
        <v>850</v>
      </c>
      <c r="E459" s="6">
        <f>C459</f>
        <v>7.29</v>
      </c>
    </row>
    <row r="460" spans="1:5" s="20" customFormat="1" ht="23.25">
      <c r="A460" s="2" t="s">
        <v>409</v>
      </c>
      <c r="B460" s="3" t="s">
        <v>410</v>
      </c>
      <c r="C460" s="6">
        <v>7.29</v>
      </c>
      <c r="D460" s="6" t="s">
        <v>850</v>
      </c>
      <c r="E460" s="6">
        <f>C460</f>
        <v>7.29</v>
      </c>
    </row>
    <row r="461" spans="1:5" s="20" customFormat="1" ht="26.25">
      <c r="A461" s="37" t="s">
        <v>502</v>
      </c>
      <c r="B461" s="38"/>
      <c r="C461" s="38"/>
      <c r="D461" s="38"/>
      <c r="E461" s="39"/>
    </row>
    <row r="462" spans="1:5" s="20" customFormat="1" ht="26.25">
      <c r="A462" s="37" t="s">
        <v>471</v>
      </c>
      <c r="B462" s="38"/>
      <c r="C462" s="38"/>
      <c r="D462" s="38"/>
      <c r="E462" s="39"/>
    </row>
    <row r="463" spans="1:5" s="20" customFormat="1" ht="46.5">
      <c r="A463" s="2" t="s">
        <v>479</v>
      </c>
      <c r="B463" s="3" t="s">
        <v>472</v>
      </c>
      <c r="C463" s="6">
        <f>7.28+(7.28*3/100)</f>
        <v>7.4984</v>
      </c>
      <c r="D463" s="6" t="s">
        <v>850</v>
      </c>
      <c r="E463" s="6">
        <f aca="true" t="shared" si="15" ref="E463:E469">C463</f>
        <v>7.4984</v>
      </c>
    </row>
    <row r="464" spans="1:5" s="20" customFormat="1" ht="46.5">
      <c r="A464" s="2" t="s">
        <v>480</v>
      </c>
      <c r="B464" s="3" t="s">
        <v>473</v>
      </c>
      <c r="C464" s="6">
        <f>8.73+(8.73*3/100)</f>
        <v>8.991900000000001</v>
      </c>
      <c r="D464" s="6" t="s">
        <v>850</v>
      </c>
      <c r="E464" s="6">
        <f t="shared" si="15"/>
        <v>8.991900000000001</v>
      </c>
    </row>
    <row r="465" spans="1:5" s="20" customFormat="1" ht="46.5">
      <c r="A465" s="2" t="s">
        <v>481</v>
      </c>
      <c r="B465" s="3" t="s">
        <v>474</v>
      </c>
      <c r="C465" s="6">
        <f>8.73+(8.73*3/100)</f>
        <v>8.991900000000001</v>
      </c>
      <c r="D465" s="6" t="s">
        <v>850</v>
      </c>
      <c r="E465" s="6">
        <f t="shared" si="15"/>
        <v>8.991900000000001</v>
      </c>
    </row>
    <row r="466" spans="1:5" s="20" customFormat="1" ht="46.5">
      <c r="A466" s="2" t="s">
        <v>482</v>
      </c>
      <c r="B466" s="3" t="s">
        <v>475</v>
      </c>
      <c r="C466" s="6">
        <f>8.73+(8.73*3/100)</f>
        <v>8.991900000000001</v>
      </c>
      <c r="D466" s="6" t="s">
        <v>850</v>
      </c>
      <c r="E466" s="6">
        <f t="shared" si="15"/>
        <v>8.991900000000001</v>
      </c>
    </row>
    <row r="467" spans="1:5" s="20" customFormat="1" ht="46.5">
      <c r="A467" s="2" t="s">
        <v>483</v>
      </c>
      <c r="B467" s="3" t="s">
        <v>476</v>
      </c>
      <c r="C467" s="6">
        <f>7.28+(7.28*3/100)</f>
        <v>7.4984</v>
      </c>
      <c r="D467" s="6" t="s">
        <v>850</v>
      </c>
      <c r="E467" s="6">
        <f t="shared" si="15"/>
        <v>7.4984</v>
      </c>
    </row>
    <row r="468" spans="1:5" s="20" customFormat="1" ht="73.5" customHeight="1">
      <c r="A468" s="2" t="s">
        <v>484</v>
      </c>
      <c r="B468" s="3" t="s">
        <v>477</v>
      </c>
      <c r="C468" s="6">
        <f>8.73+(8.73*3/100)</f>
        <v>8.991900000000001</v>
      </c>
      <c r="D468" s="6" t="s">
        <v>850</v>
      </c>
      <c r="E468" s="6">
        <f t="shared" si="15"/>
        <v>8.991900000000001</v>
      </c>
    </row>
    <row r="469" spans="1:5" s="20" customFormat="1" ht="98.25" customHeight="1">
      <c r="A469" s="2" t="s">
        <v>485</v>
      </c>
      <c r="B469" s="3" t="s">
        <v>478</v>
      </c>
      <c r="C469" s="6">
        <f>14.56+(14.56*3/100)</f>
        <v>14.9968</v>
      </c>
      <c r="D469" s="6" t="s">
        <v>850</v>
      </c>
      <c r="E469" s="6">
        <f t="shared" si="15"/>
        <v>14.9968</v>
      </c>
    </row>
    <row r="470" spans="1:5" s="20" customFormat="1" ht="26.25">
      <c r="A470" s="37" t="s">
        <v>502</v>
      </c>
      <c r="B470" s="38"/>
      <c r="C470" s="38"/>
      <c r="D470" s="38"/>
      <c r="E470" s="39"/>
    </row>
    <row r="471" spans="1:5" s="20" customFormat="1" ht="46.5">
      <c r="A471" s="2" t="s">
        <v>716</v>
      </c>
      <c r="B471" s="3" t="s">
        <v>766</v>
      </c>
      <c r="C471" s="6">
        <f>50.49+(50.49*3/100)</f>
        <v>52.0047</v>
      </c>
      <c r="D471" s="6">
        <v>0.56</v>
      </c>
      <c r="E471" s="6">
        <f>C471+D471</f>
        <v>52.5647</v>
      </c>
    </row>
    <row r="472" spans="1:5" s="20" customFormat="1" ht="46.5">
      <c r="A472" s="2" t="s">
        <v>503</v>
      </c>
      <c r="B472" s="3" t="s">
        <v>767</v>
      </c>
      <c r="C472" s="6">
        <f>65.8+(65.8*3/100)</f>
        <v>67.774</v>
      </c>
      <c r="D472" s="6">
        <v>57.48</v>
      </c>
      <c r="E472" s="6">
        <f aca="true" t="shared" si="16" ref="E472:E488">C472+D472</f>
        <v>125.25399999999999</v>
      </c>
    </row>
    <row r="473" spans="1:5" s="20" customFormat="1" ht="46.5">
      <c r="A473" s="2" t="s">
        <v>504</v>
      </c>
      <c r="B473" s="3" t="s">
        <v>768</v>
      </c>
      <c r="C473" s="6">
        <f>40.39+(40.39*3/100)</f>
        <v>41.6017</v>
      </c>
      <c r="D473" s="6">
        <v>0.56</v>
      </c>
      <c r="E473" s="6">
        <f t="shared" si="16"/>
        <v>42.1617</v>
      </c>
    </row>
    <row r="474" spans="1:5" s="20" customFormat="1" ht="46.5">
      <c r="A474" s="2" t="s">
        <v>505</v>
      </c>
      <c r="B474" s="3" t="s">
        <v>769</v>
      </c>
      <c r="C474" s="6">
        <f>52.64+(52.64*3/100)</f>
        <v>54.2192</v>
      </c>
      <c r="D474" s="6">
        <v>57.48</v>
      </c>
      <c r="E474" s="6">
        <f t="shared" si="16"/>
        <v>111.69919999999999</v>
      </c>
    </row>
    <row r="475" spans="1:5" s="20" customFormat="1" ht="46.5">
      <c r="A475" s="2" t="s">
        <v>506</v>
      </c>
      <c r="B475" s="3" t="s">
        <v>770</v>
      </c>
      <c r="C475" s="6">
        <f>50.49+(50.49*3/100)</f>
        <v>52.0047</v>
      </c>
      <c r="D475" s="6">
        <v>0.56</v>
      </c>
      <c r="E475" s="6">
        <f t="shared" si="16"/>
        <v>52.5647</v>
      </c>
    </row>
    <row r="476" spans="1:5" s="20" customFormat="1" ht="46.5">
      <c r="A476" s="2" t="s">
        <v>507</v>
      </c>
      <c r="B476" s="3" t="s">
        <v>771</v>
      </c>
      <c r="C476" s="6">
        <f>65.8+(65.8*3/100)</f>
        <v>67.774</v>
      </c>
      <c r="D476" s="6">
        <v>57.48</v>
      </c>
      <c r="E476" s="6">
        <f t="shared" si="16"/>
        <v>125.25399999999999</v>
      </c>
    </row>
    <row r="477" spans="1:5" s="20" customFormat="1" ht="46.5">
      <c r="A477" s="2" t="s">
        <v>508</v>
      </c>
      <c r="B477" s="3" t="s">
        <v>461</v>
      </c>
      <c r="C477" s="6">
        <f>60.58+(60.58*3/100)</f>
        <v>62.3974</v>
      </c>
      <c r="D477" s="6">
        <v>0.56</v>
      </c>
      <c r="E477" s="6">
        <f t="shared" si="16"/>
        <v>62.9574</v>
      </c>
    </row>
    <row r="478" spans="1:5" s="20" customFormat="1" ht="46.5">
      <c r="A478" s="2" t="s">
        <v>509</v>
      </c>
      <c r="B478" s="3" t="s">
        <v>462</v>
      </c>
      <c r="C478" s="6">
        <f>78.96+(78.96*3/100)</f>
        <v>81.32879999999999</v>
      </c>
      <c r="D478" s="6">
        <v>57.48</v>
      </c>
      <c r="E478" s="6">
        <f t="shared" si="16"/>
        <v>138.8088</v>
      </c>
    </row>
    <row r="479" spans="1:5" s="20" customFormat="1" ht="46.5">
      <c r="A479" s="2" t="s">
        <v>510</v>
      </c>
      <c r="B479" s="3" t="s">
        <v>463</v>
      </c>
      <c r="C479" s="6">
        <f>60.58+(60.58*3/100)</f>
        <v>62.3974</v>
      </c>
      <c r="D479" s="6">
        <v>0.56</v>
      </c>
      <c r="E479" s="6">
        <f t="shared" si="16"/>
        <v>62.9574</v>
      </c>
    </row>
    <row r="480" spans="1:5" s="20" customFormat="1" ht="46.5">
      <c r="A480" s="2" t="s">
        <v>511</v>
      </c>
      <c r="B480" s="3" t="s">
        <v>464</v>
      </c>
      <c r="C480" s="6">
        <f>78.96+(78.96*3/100)</f>
        <v>81.32879999999999</v>
      </c>
      <c r="D480" s="6">
        <v>57.48</v>
      </c>
      <c r="E480" s="6">
        <f t="shared" si="16"/>
        <v>138.8088</v>
      </c>
    </row>
    <row r="481" spans="1:5" s="20" customFormat="1" ht="46.5">
      <c r="A481" s="2" t="s">
        <v>512</v>
      </c>
      <c r="B481" s="3" t="s">
        <v>465</v>
      </c>
      <c r="C481" s="6">
        <f>50.49+(50.49*3/100)</f>
        <v>52.0047</v>
      </c>
      <c r="D481" s="6">
        <v>0.56</v>
      </c>
      <c r="E481" s="6">
        <f t="shared" si="16"/>
        <v>52.5647</v>
      </c>
    </row>
    <row r="482" spans="1:5" s="20" customFormat="1" ht="46.5">
      <c r="A482" s="2" t="s">
        <v>513</v>
      </c>
      <c r="B482" s="3" t="s">
        <v>466</v>
      </c>
      <c r="C482" s="6">
        <f>65.8+(65.8*3/100)</f>
        <v>67.774</v>
      </c>
      <c r="D482" s="6">
        <v>57.48</v>
      </c>
      <c r="E482" s="6">
        <f t="shared" si="16"/>
        <v>125.25399999999999</v>
      </c>
    </row>
    <row r="483" spans="1:5" s="20" customFormat="1" ht="46.5">
      <c r="A483" s="2" t="s">
        <v>514</v>
      </c>
      <c r="B483" s="3" t="s">
        <v>486</v>
      </c>
      <c r="C483" s="6">
        <f>20.19+(20.19*3/100)</f>
        <v>20.7957</v>
      </c>
      <c r="D483" s="6">
        <v>0.56</v>
      </c>
      <c r="E483" s="6">
        <f t="shared" si="16"/>
        <v>21.3557</v>
      </c>
    </row>
    <row r="484" spans="1:5" s="20" customFormat="1" ht="46.5">
      <c r="A484" s="2" t="s">
        <v>515</v>
      </c>
      <c r="B484" s="3" t="s">
        <v>661</v>
      </c>
      <c r="C484" s="6">
        <f>26.32+(26.32*30/100)</f>
        <v>34.216</v>
      </c>
      <c r="D484" s="6">
        <v>57.48</v>
      </c>
      <c r="E484" s="6">
        <f t="shared" si="16"/>
        <v>91.696</v>
      </c>
    </row>
    <row r="485" spans="1:5" s="20" customFormat="1" ht="46.5">
      <c r="A485" s="2" t="s">
        <v>516</v>
      </c>
      <c r="B485" s="3" t="s">
        <v>467</v>
      </c>
      <c r="C485" s="6">
        <f>50.49+(50.49*3/100)</f>
        <v>52.0047</v>
      </c>
      <c r="D485" s="6">
        <v>0.56</v>
      </c>
      <c r="E485" s="6">
        <f t="shared" si="16"/>
        <v>52.5647</v>
      </c>
    </row>
    <row r="486" spans="1:5" s="20" customFormat="1" ht="46.5">
      <c r="A486" s="2" t="s">
        <v>517</v>
      </c>
      <c r="B486" s="3" t="s">
        <v>468</v>
      </c>
      <c r="C486" s="6">
        <f>65.8+(65.8*3/100)</f>
        <v>67.774</v>
      </c>
      <c r="D486" s="6">
        <v>57.48</v>
      </c>
      <c r="E486" s="6">
        <f t="shared" si="16"/>
        <v>125.25399999999999</v>
      </c>
    </row>
    <row r="487" spans="1:5" s="20" customFormat="1" ht="46.5">
      <c r="A487" s="2" t="s">
        <v>518</v>
      </c>
      <c r="B487" s="3" t="s">
        <v>469</v>
      </c>
      <c r="C487" s="6">
        <f>50.49+(50.49*3/100)</f>
        <v>52.0047</v>
      </c>
      <c r="D487" s="6">
        <v>0.56</v>
      </c>
      <c r="E487" s="6">
        <f t="shared" si="16"/>
        <v>52.5647</v>
      </c>
    </row>
    <row r="488" spans="1:5" s="19" customFormat="1" ht="46.5">
      <c r="A488" s="2" t="s">
        <v>519</v>
      </c>
      <c r="B488" s="3" t="s">
        <v>470</v>
      </c>
      <c r="C488" s="6">
        <f>65.8+(65.8*3/100)</f>
        <v>67.774</v>
      </c>
      <c r="D488" s="6">
        <v>57.48</v>
      </c>
      <c r="E488" s="6">
        <f t="shared" si="16"/>
        <v>125.25399999999999</v>
      </c>
    </row>
    <row r="489" spans="1:5" s="19" customFormat="1" ht="46.5">
      <c r="A489" s="2" t="s">
        <v>984</v>
      </c>
      <c r="B489" s="3" t="s">
        <v>985</v>
      </c>
      <c r="C489" s="6">
        <f>89.04+(89.04*3/100)</f>
        <v>91.7112</v>
      </c>
      <c r="D489" s="6">
        <v>57.48</v>
      </c>
      <c r="E489" s="6">
        <f>C489+D489</f>
        <v>149.1912</v>
      </c>
    </row>
    <row r="490" spans="1:5" s="20" customFormat="1" ht="26.25">
      <c r="A490" s="37" t="s">
        <v>419</v>
      </c>
      <c r="B490" s="38"/>
      <c r="C490" s="38"/>
      <c r="D490" s="38"/>
      <c r="E490" s="39"/>
    </row>
    <row r="491" spans="1:5" s="20" customFormat="1" ht="23.25">
      <c r="A491" s="2" t="s">
        <v>633</v>
      </c>
      <c r="B491" s="3" t="s">
        <v>35</v>
      </c>
      <c r="C491" s="6"/>
      <c r="D491" s="6"/>
      <c r="E491" s="6"/>
    </row>
    <row r="492" spans="1:5" s="20" customFormat="1" ht="23.25">
      <c r="A492" s="2" t="s">
        <v>36</v>
      </c>
      <c r="B492" s="3" t="s">
        <v>37</v>
      </c>
      <c r="C492" s="6"/>
      <c r="D492" s="6"/>
      <c r="E492" s="25"/>
    </row>
    <row r="493" spans="1:5" s="20" customFormat="1" ht="69.75">
      <c r="A493" s="2" t="s">
        <v>38</v>
      </c>
      <c r="B493" s="3" t="s">
        <v>399</v>
      </c>
      <c r="C493" s="6">
        <v>3.19</v>
      </c>
      <c r="D493" s="6">
        <v>0.12</v>
      </c>
      <c r="E493" s="25">
        <f>C493+D493</f>
        <v>3.31</v>
      </c>
    </row>
    <row r="494" spans="1:5" s="20" customFormat="1" ht="46.5">
      <c r="A494" s="2" t="s">
        <v>400</v>
      </c>
      <c r="B494" s="3" t="s">
        <v>401</v>
      </c>
      <c r="C494" s="6">
        <v>3.19</v>
      </c>
      <c r="D494" s="6">
        <v>0.12</v>
      </c>
      <c r="E494" s="25">
        <f>C494+D494</f>
        <v>3.31</v>
      </c>
    </row>
    <row r="495" spans="1:5" s="20" customFormat="1" ht="23.25">
      <c r="A495" s="2" t="s">
        <v>851</v>
      </c>
      <c r="B495" s="3" t="s">
        <v>852</v>
      </c>
      <c r="C495" s="6">
        <v>3.06</v>
      </c>
      <c r="D495" s="6">
        <v>0.12</v>
      </c>
      <c r="E495" s="25">
        <f>C495+D495</f>
        <v>3.18</v>
      </c>
    </row>
    <row r="496" spans="1:5" s="20" customFormat="1" ht="23.25">
      <c r="A496" s="2" t="s">
        <v>853</v>
      </c>
      <c r="B496" s="3" t="s">
        <v>854</v>
      </c>
      <c r="C496" s="6"/>
      <c r="D496" s="6"/>
      <c r="E496" s="25"/>
    </row>
    <row r="497" spans="1:5" s="20" customFormat="1" ht="69.75">
      <c r="A497" s="2" t="s">
        <v>855</v>
      </c>
      <c r="B497" s="3" t="s">
        <v>399</v>
      </c>
      <c r="C497" s="6">
        <v>5.3</v>
      </c>
      <c r="D497" s="6">
        <v>0.12</v>
      </c>
      <c r="E497" s="25">
        <f>C497+D497</f>
        <v>5.42</v>
      </c>
    </row>
    <row r="498" spans="1:5" s="20" customFormat="1" ht="46.5">
      <c r="A498" s="2" t="s">
        <v>856</v>
      </c>
      <c r="B498" s="3" t="s">
        <v>401</v>
      </c>
      <c r="C498" s="6">
        <v>5.3</v>
      </c>
      <c r="D498" s="6">
        <v>0.12</v>
      </c>
      <c r="E498" s="25">
        <f>C498+D498</f>
        <v>5.42</v>
      </c>
    </row>
    <row r="499" spans="1:5" s="20" customFormat="1" ht="23.25">
      <c r="A499" s="2" t="s">
        <v>857</v>
      </c>
      <c r="B499" s="3" t="s">
        <v>852</v>
      </c>
      <c r="C499" s="6">
        <v>5.08</v>
      </c>
      <c r="D499" s="6">
        <v>0.12</v>
      </c>
      <c r="E499" s="25">
        <f>C499+D499</f>
        <v>5.2</v>
      </c>
    </row>
    <row r="500" spans="1:5" s="20" customFormat="1" ht="23.25">
      <c r="A500" s="2" t="s">
        <v>858</v>
      </c>
      <c r="B500" s="3" t="s">
        <v>859</v>
      </c>
      <c r="C500" s="6"/>
      <c r="D500" s="6"/>
      <c r="E500" s="25"/>
    </row>
    <row r="501" spans="1:5" s="20" customFormat="1" ht="69.75">
      <c r="A501" s="2" t="s">
        <v>860</v>
      </c>
      <c r="B501" s="3" t="s">
        <v>399</v>
      </c>
      <c r="C501" s="6">
        <v>3.19</v>
      </c>
      <c r="D501" s="6">
        <v>0.12</v>
      </c>
      <c r="E501" s="25">
        <f>C501+D501</f>
        <v>3.31</v>
      </c>
    </row>
    <row r="502" spans="1:5" s="20" customFormat="1" ht="46.5">
      <c r="A502" s="2" t="s">
        <v>861</v>
      </c>
      <c r="B502" s="3" t="s">
        <v>401</v>
      </c>
      <c r="C502" s="6">
        <v>3.19</v>
      </c>
      <c r="D502" s="6">
        <v>0.12</v>
      </c>
      <c r="E502" s="25">
        <f>C502+D502</f>
        <v>3.31</v>
      </c>
    </row>
    <row r="503" spans="1:5" s="20" customFormat="1" ht="23.25">
      <c r="A503" s="2" t="s">
        <v>862</v>
      </c>
      <c r="B503" s="3" t="s">
        <v>852</v>
      </c>
      <c r="C503" s="6">
        <v>3.06</v>
      </c>
      <c r="D503" s="6">
        <v>0.12</v>
      </c>
      <c r="E503" s="25">
        <f>C503+D503</f>
        <v>3.18</v>
      </c>
    </row>
    <row r="504" spans="1:5" s="20" customFormat="1" ht="23.25">
      <c r="A504" s="2" t="s">
        <v>863</v>
      </c>
      <c r="B504" s="3" t="s">
        <v>864</v>
      </c>
      <c r="C504" s="6"/>
      <c r="D504" s="6"/>
      <c r="E504" s="25"/>
    </row>
    <row r="505" spans="1:5" s="20" customFormat="1" ht="69.75">
      <c r="A505" s="2" t="s">
        <v>865</v>
      </c>
      <c r="B505" s="3" t="s">
        <v>399</v>
      </c>
      <c r="C505" s="6">
        <v>4.24</v>
      </c>
      <c r="D505" s="6">
        <v>0.12</v>
      </c>
      <c r="E505" s="25">
        <f>C505+D505</f>
        <v>4.36</v>
      </c>
    </row>
    <row r="506" spans="1:5" s="20" customFormat="1" ht="46.5">
      <c r="A506" s="2" t="s">
        <v>866</v>
      </c>
      <c r="B506" s="3" t="s">
        <v>401</v>
      </c>
      <c r="C506" s="6">
        <v>4.24</v>
      </c>
      <c r="D506" s="6">
        <v>0.12</v>
      </c>
      <c r="E506" s="25">
        <f>C506+D506</f>
        <v>4.36</v>
      </c>
    </row>
    <row r="507" spans="1:5" s="20" customFormat="1" ht="23.25">
      <c r="A507" s="2" t="s">
        <v>867</v>
      </c>
      <c r="B507" s="3" t="s">
        <v>852</v>
      </c>
      <c r="C507" s="6">
        <v>4.08</v>
      </c>
      <c r="D507" s="6">
        <v>0.12</v>
      </c>
      <c r="E507" s="25">
        <f>C507+D507</f>
        <v>4.2</v>
      </c>
    </row>
    <row r="508" spans="1:5" s="20" customFormat="1" ht="23.25">
      <c r="A508" s="2" t="s">
        <v>721</v>
      </c>
      <c r="B508" s="3" t="s">
        <v>301</v>
      </c>
      <c r="C508" s="6"/>
      <c r="D508" s="6"/>
      <c r="E508" s="6"/>
    </row>
    <row r="509" spans="1:5" s="20" customFormat="1" ht="69.75">
      <c r="A509" s="2" t="s">
        <v>722</v>
      </c>
      <c r="B509" s="3" t="s">
        <v>399</v>
      </c>
      <c r="C509" s="6">
        <v>2.12</v>
      </c>
      <c r="D509" s="6">
        <v>0.12</v>
      </c>
      <c r="E509" s="6">
        <f>C509+D509</f>
        <v>2.24</v>
      </c>
    </row>
    <row r="510" spans="1:5" s="20" customFormat="1" ht="46.5">
      <c r="A510" s="2" t="s">
        <v>723</v>
      </c>
      <c r="B510" s="3" t="s">
        <v>401</v>
      </c>
      <c r="C510" s="6">
        <v>2.12</v>
      </c>
      <c r="D510" s="6">
        <v>0.12</v>
      </c>
      <c r="E510" s="6">
        <f>C510+D510</f>
        <v>2.24</v>
      </c>
    </row>
    <row r="511" spans="1:5" s="20" customFormat="1" ht="23.25">
      <c r="A511" s="2" t="s">
        <v>724</v>
      </c>
      <c r="B511" s="3" t="s">
        <v>852</v>
      </c>
      <c r="C511" s="6">
        <v>2.04</v>
      </c>
      <c r="D511" s="6">
        <v>0.12</v>
      </c>
      <c r="E511" s="6">
        <f>C511+D511</f>
        <v>2.16</v>
      </c>
    </row>
    <row r="512" spans="1:5" s="20" customFormat="1" ht="23.25">
      <c r="A512" s="2" t="s">
        <v>725</v>
      </c>
      <c r="B512" s="3" t="s">
        <v>202</v>
      </c>
      <c r="C512" s="6"/>
      <c r="D512" s="6"/>
      <c r="E512" s="6"/>
    </row>
    <row r="513" spans="1:5" s="20" customFormat="1" ht="69.75">
      <c r="A513" s="2" t="s">
        <v>726</v>
      </c>
      <c r="B513" s="3" t="s">
        <v>399</v>
      </c>
      <c r="C513" s="6">
        <v>2.12</v>
      </c>
      <c r="D513" s="6">
        <v>0.12</v>
      </c>
      <c r="E513" s="6">
        <f>C513+D513</f>
        <v>2.24</v>
      </c>
    </row>
    <row r="514" spans="1:5" s="20" customFormat="1" ht="46.5">
      <c r="A514" s="2" t="s">
        <v>203</v>
      </c>
      <c r="B514" s="3" t="s">
        <v>401</v>
      </c>
      <c r="C514" s="6">
        <v>2.12</v>
      </c>
      <c r="D514" s="6">
        <v>0.12</v>
      </c>
      <c r="E514" s="6">
        <f>C514+D514</f>
        <v>2.24</v>
      </c>
    </row>
    <row r="515" spans="1:5" s="20" customFormat="1" ht="23.25">
      <c r="A515" s="2" t="s">
        <v>204</v>
      </c>
      <c r="B515" s="3" t="s">
        <v>852</v>
      </c>
      <c r="C515" s="6">
        <v>2.04</v>
      </c>
      <c r="D515" s="6">
        <v>0.12</v>
      </c>
      <c r="E515" s="6">
        <f>C515+D515</f>
        <v>2.16</v>
      </c>
    </row>
    <row r="516" spans="1:5" s="20" customFormat="1" ht="23.25">
      <c r="A516" s="2" t="s">
        <v>205</v>
      </c>
      <c r="B516" s="3" t="s">
        <v>206</v>
      </c>
      <c r="C516" s="6"/>
      <c r="D516" s="6"/>
      <c r="E516" s="25"/>
    </row>
    <row r="517" spans="1:5" s="20" customFormat="1" ht="69.75">
      <c r="A517" s="2" t="s">
        <v>772</v>
      </c>
      <c r="B517" s="3" t="s">
        <v>399</v>
      </c>
      <c r="C517" s="6">
        <v>4.24</v>
      </c>
      <c r="D517" s="6">
        <v>0.12</v>
      </c>
      <c r="E517" s="25">
        <f>C517+D517</f>
        <v>4.36</v>
      </c>
    </row>
    <row r="518" spans="1:5" s="20" customFormat="1" ht="46.5">
      <c r="A518" s="2" t="s">
        <v>773</v>
      </c>
      <c r="B518" s="3" t="s">
        <v>401</v>
      </c>
      <c r="C518" s="6">
        <v>4.24</v>
      </c>
      <c r="D518" s="6">
        <v>0.12</v>
      </c>
      <c r="E518" s="25">
        <f>C518+D518</f>
        <v>4.36</v>
      </c>
    </row>
    <row r="519" spans="1:5" s="20" customFormat="1" ht="27.75" customHeight="1">
      <c r="A519" s="2" t="s">
        <v>774</v>
      </c>
      <c r="B519" s="3" t="s">
        <v>852</v>
      </c>
      <c r="C519" s="6">
        <v>4.08</v>
      </c>
      <c r="D519" s="6">
        <v>0.12</v>
      </c>
      <c r="E519" s="25">
        <f>C519+D519</f>
        <v>4.2</v>
      </c>
    </row>
    <row r="520" spans="1:5" s="20" customFormat="1" ht="23.25">
      <c r="A520" s="2" t="s">
        <v>775</v>
      </c>
      <c r="B520" s="3" t="s">
        <v>776</v>
      </c>
      <c r="C520" s="6"/>
      <c r="D520" s="6"/>
      <c r="E520" s="6"/>
    </row>
    <row r="521" spans="1:5" s="20" customFormat="1" ht="23.25">
      <c r="A521" s="2" t="s">
        <v>777</v>
      </c>
      <c r="B521" s="3" t="s">
        <v>778</v>
      </c>
      <c r="C521" s="6"/>
      <c r="D521" s="6"/>
      <c r="E521" s="25"/>
    </row>
    <row r="522" spans="1:5" s="20" customFormat="1" ht="69.75">
      <c r="A522" s="2" t="s">
        <v>779</v>
      </c>
      <c r="B522" s="3" t="s">
        <v>399</v>
      </c>
      <c r="C522" s="6">
        <v>4.24</v>
      </c>
      <c r="D522" s="6">
        <v>0.12</v>
      </c>
      <c r="E522" s="25">
        <f>C522+D522</f>
        <v>4.36</v>
      </c>
    </row>
    <row r="523" spans="1:5" s="20" customFormat="1" ht="46.5">
      <c r="A523" s="2" t="s">
        <v>780</v>
      </c>
      <c r="B523" s="3" t="s">
        <v>401</v>
      </c>
      <c r="C523" s="6">
        <v>4.24</v>
      </c>
      <c r="D523" s="6">
        <v>0.12</v>
      </c>
      <c r="E523" s="25">
        <f>C523+D523</f>
        <v>4.36</v>
      </c>
    </row>
    <row r="524" spans="1:5" s="20" customFormat="1" ht="23.25">
      <c r="A524" s="2" t="s">
        <v>781</v>
      </c>
      <c r="B524" s="3" t="s">
        <v>852</v>
      </c>
      <c r="C524" s="6">
        <v>4.08</v>
      </c>
      <c r="D524" s="6">
        <v>0.12</v>
      </c>
      <c r="E524" s="25">
        <f>C524+D524</f>
        <v>4.2</v>
      </c>
    </row>
    <row r="525" spans="1:5" s="20" customFormat="1" ht="23.25">
      <c r="A525" s="2" t="s">
        <v>782</v>
      </c>
      <c r="B525" s="3" t="s">
        <v>783</v>
      </c>
      <c r="C525" s="6"/>
      <c r="D525" s="6"/>
      <c r="E525" s="25"/>
    </row>
    <row r="526" spans="1:5" s="20" customFormat="1" ht="69.75">
      <c r="A526" s="2" t="s">
        <v>784</v>
      </c>
      <c r="B526" s="3" t="s">
        <v>399</v>
      </c>
      <c r="C526" s="6">
        <v>2.12</v>
      </c>
      <c r="D526" s="6">
        <v>0.12</v>
      </c>
      <c r="E526" s="6">
        <f>C526+D526</f>
        <v>2.24</v>
      </c>
    </row>
    <row r="527" spans="1:5" s="20" customFormat="1" ht="46.5">
      <c r="A527" s="2" t="s">
        <v>785</v>
      </c>
      <c r="B527" s="3" t="s">
        <v>401</v>
      </c>
      <c r="C527" s="6">
        <v>2.12</v>
      </c>
      <c r="D527" s="6">
        <v>0.12</v>
      </c>
      <c r="E527" s="6">
        <f>C527+D527</f>
        <v>2.24</v>
      </c>
    </row>
    <row r="528" spans="1:5" s="20" customFormat="1" ht="23.25">
      <c r="A528" s="2" t="s">
        <v>786</v>
      </c>
      <c r="B528" s="3" t="s">
        <v>852</v>
      </c>
      <c r="C528" s="6">
        <v>2.04</v>
      </c>
      <c r="D528" s="6">
        <v>0.12</v>
      </c>
      <c r="E528" s="6">
        <f>C528+D528</f>
        <v>2.16</v>
      </c>
    </row>
    <row r="529" spans="1:5" s="20" customFormat="1" ht="23.25">
      <c r="A529" s="2" t="s">
        <v>787</v>
      </c>
      <c r="B529" s="3" t="s">
        <v>788</v>
      </c>
      <c r="C529" s="6"/>
      <c r="D529" s="6"/>
      <c r="E529" s="25"/>
    </row>
    <row r="530" spans="1:5" s="20" customFormat="1" ht="69.75">
      <c r="A530" s="29" t="s">
        <v>789</v>
      </c>
      <c r="B530" s="3" t="s">
        <v>399</v>
      </c>
      <c r="C530" s="6">
        <v>3.19</v>
      </c>
      <c r="D530" s="6">
        <v>0.12</v>
      </c>
      <c r="E530" s="25">
        <f>C530+D530</f>
        <v>3.31</v>
      </c>
    </row>
    <row r="531" spans="1:5" s="20" customFormat="1" ht="46.5">
      <c r="A531" s="2" t="s">
        <v>790</v>
      </c>
      <c r="B531" s="3" t="s">
        <v>401</v>
      </c>
      <c r="C531" s="6">
        <v>3.19</v>
      </c>
      <c r="D531" s="6">
        <v>0.12</v>
      </c>
      <c r="E531" s="25">
        <f>C531+D531</f>
        <v>3.31</v>
      </c>
    </row>
    <row r="532" spans="1:5" s="20" customFormat="1" ht="23.25">
      <c r="A532" s="2" t="s">
        <v>791</v>
      </c>
      <c r="B532" s="3" t="s">
        <v>852</v>
      </c>
      <c r="C532" s="6">
        <v>3.06</v>
      </c>
      <c r="D532" s="6">
        <v>0.12</v>
      </c>
      <c r="E532" s="25">
        <f>C532+D532</f>
        <v>3.18</v>
      </c>
    </row>
    <row r="533" spans="1:5" s="20" customFormat="1" ht="23.25">
      <c r="A533" s="2" t="s">
        <v>792</v>
      </c>
      <c r="B533" s="3" t="s">
        <v>793</v>
      </c>
      <c r="C533" s="6"/>
      <c r="D533" s="6"/>
      <c r="E533" s="25"/>
    </row>
    <row r="534" spans="1:5" s="20" customFormat="1" ht="69.75">
      <c r="A534" s="2" t="s">
        <v>794</v>
      </c>
      <c r="B534" s="3" t="s">
        <v>399</v>
      </c>
      <c r="C534" s="6">
        <v>5.3</v>
      </c>
      <c r="D534" s="6">
        <v>0.15</v>
      </c>
      <c r="E534" s="25">
        <f>C534+D534</f>
        <v>5.45</v>
      </c>
    </row>
    <row r="535" spans="1:5" s="20" customFormat="1" ht="46.5">
      <c r="A535" s="2" t="s">
        <v>795</v>
      </c>
      <c r="B535" s="3" t="s">
        <v>401</v>
      </c>
      <c r="C535" s="6">
        <v>5.3</v>
      </c>
      <c r="D535" s="6">
        <v>0.15</v>
      </c>
      <c r="E535" s="25">
        <f>C535+D535</f>
        <v>5.45</v>
      </c>
    </row>
    <row r="536" spans="1:5" s="20" customFormat="1" ht="23.25">
      <c r="A536" s="2" t="s">
        <v>796</v>
      </c>
      <c r="B536" s="3" t="s">
        <v>852</v>
      </c>
      <c r="C536" s="6">
        <v>5.08</v>
      </c>
      <c r="D536" s="6">
        <v>0.15</v>
      </c>
      <c r="E536" s="25">
        <f>C536+D536</f>
        <v>5.23</v>
      </c>
    </row>
    <row r="537" spans="1:5" s="20" customFormat="1" ht="46.5">
      <c r="A537" s="2" t="s">
        <v>797</v>
      </c>
      <c r="B537" s="3" t="s">
        <v>798</v>
      </c>
      <c r="C537" s="6"/>
      <c r="D537" s="6"/>
      <c r="E537" s="25"/>
    </row>
    <row r="538" spans="1:5" s="20" customFormat="1" ht="69.75">
      <c r="A538" s="2" t="s">
        <v>799</v>
      </c>
      <c r="B538" s="3" t="s">
        <v>399</v>
      </c>
      <c r="C538" s="6">
        <v>6.37</v>
      </c>
      <c r="D538" s="6">
        <v>0.15</v>
      </c>
      <c r="E538" s="25">
        <f>C538+D538</f>
        <v>6.5200000000000005</v>
      </c>
    </row>
    <row r="539" spans="1:5" s="20" customFormat="1" ht="46.5">
      <c r="A539" s="2" t="s">
        <v>800</v>
      </c>
      <c r="B539" s="3" t="s">
        <v>401</v>
      </c>
      <c r="C539" s="6">
        <v>6.37</v>
      </c>
      <c r="D539" s="6">
        <v>0.15</v>
      </c>
      <c r="E539" s="25">
        <f>C539+D539</f>
        <v>6.5200000000000005</v>
      </c>
    </row>
    <row r="540" spans="1:5" s="20" customFormat="1" ht="23.25">
      <c r="A540" s="2" t="s">
        <v>801</v>
      </c>
      <c r="B540" s="3" t="s">
        <v>852</v>
      </c>
      <c r="C540" s="6">
        <v>6.1</v>
      </c>
      <c r="D540" s="6">
        <v>0.15</v>
      </c>
      <c r="E540" s="25">
        <f>C540+D540</f>
        <v>6.25</v>
      </c>
    </row>
    <row r="541" spans="1:5" s="20" customFormat="1" ht="46.5">
      <c r="A541" s="2" t="s">
        <v>802</v>
      </c>
      <c r="B541" s="3" t="s">
        <v>803</v>
      </c>
      <c r="C541" s="6"/>
      <c r="D541" s="6"/>
      <c r="E541" s="25"/>
    </row>
    <row r="542" spans="1:5" s="20" customFormat="1" ht="69.75">
      <c r="A542" s="2" t="s">
        <v>804</v>
      </c>
      <c r="B542" s="3" t="s">
        <v>399</v>
      </c>
      <c r="C542" s="6">
        <v>5.3</v>
      </c>
      <c r="D542" s="6">
        <v>0.12</v>
      </c>
      <c r="E542" s="25">
        <f>C542+D542</f>
        <v>5.42</v>
      </c>
    </row>
    <row r="543" spans="1:5" s="20" customFormat="1" ht="46.5">
      <c r="A543" s="2" t="s">
        <v>805</v>
      </c>
      <c r="B543" s="3" t="s">
        <v>401</v>
      </c>
      <c r="C543" s="6">
        <v>5.3</v>
      </c>
      <c r="D543" s="6">
        <v>0.12</v>
      </c>
      <c r="E543" s="25">
        <f>C543+D543</f>
        <v>5.42</v>
      </c>
    </row>
    <row r="544" spans="1:5" s="20" customFormat="1" ht="23.25">
      <c r="A544" s="2" t="s">
        <v>806</v>
      </c>
      <c r="B544" s="3" t="s">
        <v>852</v>
      </c>
      <c r="C544" s="6">
        <v>5.08</v>
      </c>
      <c r="D544" s="6">
        <v>0.12</v>
      </c>
      <c r="E544" s="25">
        <f>C544+D544</f>
        <v>5.2</v>
      </c>
    </row>
    <row r="545" spans="1:5" s="20" customFormat="1" ht="23.25">
      <c r="A545" s="2" t="s">
        <v>989</v>
      </c>
      <c r="B545" s="3" t="s">
        <v>993</v>
      </c>
      <c r="C545" s="6"/>
      <c r="D545" s="6"/>
      <c r="E545" s="25"/>
    </row>
    <row r="546" spans="1:5" s="20" customFormat="1" ht="69.75">
      <c r="A546" s="2" t="s">
        <v>990</v>
      </c>
      <c r="B546" s="3" t="s">
        <v>399</v>
      </c>
      <c r="C546" s="6">
        <v>5.3</v>
      </c>
      <c r="D546" s="6">
        <v>0.12</v>
      </c>
      <c r="E546" s="25">
        <f>C546+D546</f>
        <v>5.42</v>
      </c>
    </row>
    <row r="547" spans="1:5" s="20" customFormat="1" ht="46.5">
      <c r="A547" s="2" t="s">
        <v>991</v>
      </c>
      <c r="B547" s="3" t="s">
        <v>401</v>
      </c>
      <c r="C547" s="6">
        <v>5.3</v>
      </c>
      <c r="D547" s="6">
        <v>0.12</v>
      </c>
      <c r="E547" s="25">
        <f>C547+D547</f>
        <v>5.42</v>
      </c>
    </row>
    <row r="548" spans="1:5" s="20" customFormat="1" ht="23.25">
      <c r="A548" s="2" t="s">
        <v>992</v>
      </c>
      <c r="B548" s="3" t="s">
        <v>852</v>
      </c>
      <c r="C548" s="6">
        <v>5.08</v>
      </c>
      <c r="D548" s="6">
        <v>0.12</v>
      </c>
      <c r="E548" s="25">
        <f>C548+D548</f>
        <v>5.2</v>
      </c>
    </row>
    <row r="549" spans="1:5" s="20" customFormat="1" ht="23.25">
      <c r="A549" s="2" t="s">
        <v>807</v>
      </c>
      <c r="B549" s="3" t="s">
        <v>808</v>
      </c>
      <c r="C549" s="6"/>
      <c r="D549" s="6"/>
      <c r="E549" s="25"/>
    </row>
    <row r="550" spans="1:5" s="20" customFormat="1" ht="69.75">
      <c r="A550" s="2" t="s">
        <v>809</v>
      </c>
      <c r="B550" s="3" t="s">
        <v>399</v>
      </c>
      <c r="C550" s="6">
        <v>3.19</v>
      </c>
      <c r="D550" s="6">
        <v>0.12</v>
      </c>
      <c r="E550" s="25">
        <f>C550+D550</f>
        <v>3.31</v>
      </c>
    </row>
    <row r="551" spans="1:5" s="20" customFormat="1" ht="46.5">
      <c r="A551" s="2" t="s">
        <v>810</v>
      </c>
      <c r="B551" s="3" t="s">
        <v>401</v>
      </c>
      <c r="C551" s="6">
        <v>3.19</v>
      </c>
      <c r="D551" s="6">
        <v>0.12</v>
      </c>
      <c r="E551" s="25">
        <f>C551+D551</f>
        <v>3.31</v>
      </c>
    </row>
    <row r="552" spans="1:5" s="28" customFormat="1" ht="23.25">
      <c r="A552" s="2" t="s">
        <v>811</v>
      </c>
      <c r="B552" s="3" t="s">
        <v>852</v>
      </c>
      <c r="C552" s="6">
        <v>3.06</v>
      </c>
      <c r="D552" s="6">
        <v>0.12</v>
      </c>
      <c r="E552" s="25">
        <f>C552+D552</f>
        <v>3.18</v>
      </c>
    </row>
    <row r="553" spans="1:5" s="28" customFormat="1" ht="23.25">
      <c r="A553" s="2" t="s">
        <v>812</v>
      </c>
      <c r="B553" s="3" t="s">
        <v>813</v>
      </c>
      <c r="C553" s="6"/>
      <c r="D553" s="6"/>
      <c r="E553" s="6"/>
    </row>
    <row r="554" spans="1:5" s="28" customFormat="1" ht="69.75">
      <c r="A554" s="2" t="s">
        <v>814</v>
      </c>
      <c r="B554" s="3" t="s">
        <v>399</v>
      </c>
      <c r="C554" s="6">
        <v>4.24</v>
      </c>
      <c r="D554" s="6">
        <v>0.12</v>
      </c>
      <c r="E554" s="6">
        <f>C554+D554</f>
        <v>4.36</v>
      </c>
    </row>
    <row r="555" spans="1:5" s="28" customFormat="1" ht="46.5">
      <c r="A555" s="2" t="s">
        <v>815</v>
      </c>
      <c r="B555" s="3" t="s">
        <v>401</v>
      </c>
      <c r="C555" s="6">
        <v>4.24</v>
      </c>
      <c r="D555" s="6">
        <v>0.12</v>
      </c>
      <c r="E555" s="6">
        <f>C555+D555</f>
        <v>4.36</v>
      </c>
    </row>
    <row r="556" spans="1:5" s="20" customFormat="1" ht="23.25">
      <c r="A556" s="2" t="s">
        <v>816</v>
      </c>
      <c r="B556" s="3" t="s">
        <v>852</v>
      </c>
      <c r="C556" s="6">
        <v>4.08</v>
      </c>
      <c r="D556" s="6">
        <v>0.12</v>
      </c>
      <c r="E556" s="6">
        <f>C556+D556</f>
        <v>4.2</v>
      </c>
    </row>
    <row r="557" spans="1:5" s="20" customFormat="1" ht="23.25">
      <c r="A557" s="2" t="s">
        <v>817</v>
      </c>
      <c r="B557" s="3" t="s">
        <v>821</v>
      </c>
      <c r="C557" s="6"/>
      <c r="D557" s="6"/>
      <c r="E557" s="25"/>
    </row>
    <row r="558" spans="1:5" s="20" customFormat="1" ht="69.75">
      <c r="A558" s="2" t="s">
        <v>818</v>
      </c>
      <c r="B558" s="3" t="s">
        <v>399</v>
      </c>
      <c r="C558" s="6">
        <v>4.24</v>
      </c>
      <c r="D558" s="6">
        <v>0.15</v>
      </c>
      <c r="E558" s="25">
        <f>C558+D558</f>
        <v>4.390000000000001</v>
      </c>
    </row>
    <row r="559" spans="1:5" s="20" customFormat="1" ht="46.5">
      <c r="A559" s="2" t="s">
        <v>819</v>
      </c>
      <c r="B559" s="3" t="s">
        <v>401</v>
      </c>
      <c r="C559" s="6">
        <v>4.24</v>
      </c>
      <c r="D559" s="6">
        <v>0.15</v>
      </c>
      <c r="E559" s="25">
        <f>C559+D559</f>
        <v>4.390000000000001</v>
      </c>
    </row>
    <row r="560" spans="1:5" s="20" customFormat="1" ht="23.25">
      <c r="A560" s="2" t="s">
        <v>820</v>
      </c>
      <c r="B560" s="3" t="s">
        <v>852</v>
      </c>
      <c r="C560" s="6">
        <v>4.08</v>
      </c>
      <c r="D560" s="6">
        <v>0.15</v>
      </c>
      <c r="E560" s="25">
        <f>C560+D560</f>
        <v>4.23</v>
      </c>
    </row>
    <row r="561" spans="1:5" s="20" customFormat="1" ht="23.25">
      <c r="A561" s="2" t="s">
        <v>822</v>
      </c>
      <c r="B561" s="3" t="s">
        <v>823</v>
      </c>
      <c r="C561" s="6"/>
      <c r="D561" s="6"/>
      <c r="E561" s="25"/>
    </row>
    <row r="562" spans="1:5" s="20" customFormat="1" ht="69.75">
      <c r="A562" s="2" t="s">
        <v>824</v>
      </c>
      <c r="B562" s="3" t="s">
        <v>399</v>
      </c>
      <c r="C562" s="6">
        <v>4.24</v>
      </c>
      <c r="D562" s="6">
        <v>0.15</v>
      </c>
      <c r="E562" s="25">
        <f>C562+D562</f>
        <v>4.390000000000001</v>
      </c>
    </row>
    <row r="563" spans="1:5" s="20" customFormat="1" ht="46.5">
      <c r="A563" s="2" t="s">
        <v>825</v>
      </c>
      <c r="B563" s="3" t="s">
        <v>401</v>
      </c>
      <c r="C563" s="6">
        <v>4.24</v>
      </c>
      <c r="D563" s="6">
        <v>0.15</v>
      </c>
      <c r="E563" s="25">
        <f>C563+D563</f>
        <v>4.390000000000001</v>
      </c>
    </row>
    <row r="564" spans="1:5" s="20" customFormat="1" ht="23.25">
      <c r="A564" s="2" t="s">
        <v>826</v>
      </c>
      <c r="B564" s="3" t="s">
        <v>852</v>
      </c>
      <c r="C564" s="6">
        <v>4.08</v>
      </c>
      <c r="D564" s="6">
        <v>0.15</v>
      </c>
      <c r="E564" s="25">
        <f>C564+D564</f>
        <v>4.23</v>
      </c>
    </row>
    <row r="565" spans="1:5" s="20" customFormat="1" ht="23.25">
      <c r="A565" s="2" t="s">
        <v>827</v>
      </c>
      <c r="B565" s="3" t="s">
        <v>828</v>
      </c>
      <c r="C565" s="6"/>
      <c r="D565" s="6"/>
      <c r="E565" s="25"/>
    </row>
    <row r="566" spans="1:5" s="20" customFormat="1" ht="69.75">
      <c r="A566" s="2" t="s">
        <v>829</v>
      </c>
      <c r="B566" s="3" t="s">
        <v>399</v>
      </c>
      <c r="C566" s="6">
        <v>4.24</v>
      </c>
      <c r="D566" s="6">
        <v>0.15</v>
      </c>
      <c r="E566" s="25">
        <f>C566+D566</f>
        <v>4.390000000000001</v>
      </c>
    </row>
    <row r="567" spans="1:5" s="20" customFormat="1" ht="46.5">
      <c r="A567" s="2" t="s">
        <v>830</v>
      </c>
      <c r="B567" s="3" t="s">
        <v>401</v>
      </c>
      <c r="C567" s="6">
        <v>4.24</v>
      </c>
      <c r="D567" s="6">
        <v>0.15</v>
      </c>
      <c r="E567" s="25">
        <f>C567+D567</f>
        <v>4.390000000000001</v>
      </c>
    </row>
    <row r="568" spans="1:5" s="20" customFormat="1" ht="23.25">
      <c r="A568" s="2" t="s">
        <v>831</v>
      </c>
      <c r="B568" s="3" t="s">
        <v>852</v>
      </c>
      <c r="C568" s="6">
        <v>4.08</v>
      </c>
      <c r="D568" s="6">
        <v>0.15</v>
      </c>
      <c r="E568" s="25">
        <f>C568+D568</f>
        <v>4.23</v>
      </c>
    </row>
    <row r="569" spans="1:5" s="20" customFormat="1" ht="23.25">
      <c r="A569" s="2" t="s">
        <v>832</v>
      </c>
      <c r="B569" s="3" t="s">
        <v>835</v>
      </c>
      <c r="C569" s="6"/>
      <c r="D569" s="6"/>
      <c r="E569" s="25"/>
    </row>
    <row r="570" spans="1:5" s="20" customFormat="1" ht="69.75">
      <c r="A570" s="2" t="s">
        <v>833</v>
      </c>
      <c r="B570" s="3" t="s">
        <v>399</v>
      </c>
      <c r="C570" s="6">
        <v>6.37</v>
      </c>
      <c r="D570" s="6">
        <v>0.15</v>
      </c>
      <c r="E570" s="25">
        <f>C570+D570</f>
        <v>6.5200000000000005</v>
      </c>
    </row>
    <row r="571" spans="1:5" s="20" customFormat="1" ht="46.5">
      <c r="A571" s="2" t="s">
        <v>834</v>
      </c>
      <c r="B571" s="3" t="s">
        <v>401</v>
      </c>
      <c r="C571" s="6">
        <v>6.37</v>
      </c>
      <c r="D571" s="6">
        <v>0.15</v>
      </c>
      <c r="E571" s="25">
        <f>C571+D571</f>
        <v>6.5200000000000005</v>
      </c>
    </row>
    <row r="572" spans="1:5" s="20" customFormat="1" ht="23.25">
      <c r="A572" s="2" t="s">
        <v>836</v>
      </c>
      <c r="B572" s="3" t="s">
        <v>852</v>
      </c>
      <c r="C572" s="6">
        <v>6.12</v>
      </c>
      <c r="D572" s="6">
        <v>0.15</v>
      </c>
      <c r="E572" s="25">
        <f>C572+D572</f>
        <v>6.2700000000000005</v>
      </c>
    </row>
    <row r="573" spans="1:5" s="20" customFormat="1" ht="23.25">
      <c r="A573" s="2" t="s">
        <v>837</v>
      </c>
      <c r="B573" s="3" t="s">
        <v>838</v>
      </c>
      <c r="C573" s="6"/>
      <c r="D573" s="6"/>
      <c r="E573" s="25"/>
    </row>
    <row r="574" spans="1:5" s="20" customFormat="1" ht="69.75">
      <c r="A574" s="2" t="s">
        <v>839</v>
      </c>
      <c r="B574" s="3" t="s">
        <v>399</v>
      </c>
      <c r="C574" s="6">
        <v>6.37</v>
      </c>
      <c r="D574" s="6">
        <v>0.15</v>
      </c>
      <c r="E574" s="25">
        <f>C574+D574</f>
        <v>6.5200000000000005</v>
      </c>
    </row>
    <row r="575" spans="1:5" s="20" customFormat="1" ht="46.5">
      <c r="A575" s="2" t="s">
        <v>840</v>
      </c>
      <c r="B575" s="3" t="s">
        <v>401</v>
      </c>
      <c r="C575" s="6">
        <v>6.37</v>
      </c>
      <c r="D575" s="6">
        <v>0.15</v>
      </c>
      <c r="E575" s="25">
        <f>C575+D575</f>
        <v>6.5200000000000005</v>
      </c>
    </row>
    <row r="576" spans="1:5" s="20" customFormat="1" ht="23.25">
      <c r="A576" s="2" t="s">
        <v>841</v>
      </c>
      <c r="B576" s="3" t="s">
        <v>852</v>
      </c>
      <c r="C576" s="6">
        <v>6.12</v>
      </c>
      <c r="D576" s="6">
        <v>0.15</v>
      </c>
      <c r="E576" s="25">
        <f>C576+D576</f>
        <v>6.2700000000000005</v>
      </c>
    </row>
    <row r="577" spans="1:5" s="20" customFormat="1" ht="46.5">
      <c r="A577" s="2" t="s">
        <v>842</v>
      </c>
      <c r="B577" s="3" t="s">
        <v>53</v>
      </c>
      <c r="C577" s="6"/>
      <c r="D577" s="6"/>
      <c r="E577" s="25"/>
    </row>
    <row r="578" spans="1:5" s="20" customFormat="1" ht="69.75">
      <c r="A578" s="2" t="s">
        <v>54</v>
      </c>
      <c r="B578" s="3" t="s">
        <v>399</v>
      </c>
      <c r="C578" s="6">
        <v>10.62</v>
      </c>
      <c r="D578" s="6">
        <v>0.15</v>
      </c>
      <c r="E578" s="25">
        <f>C578+D578</f>
        <v>10.77</v>
      </c>
    </row>
    <row r="579" spans="1:5" s="20" customFormat="1" ht="46.5">
      <c r="A579" s="2" t="s">
        <v>55</v>
      </c>
      <c r="B579" s="3" t="s">
        <v>401</v>
      </c>
      <c r="C579" s="6">
        <v>10.62</v>
      </c>
      <c r="D579" s="6">
        <v>0.15</v>
      </c>
      <c r="E579" s="25">
        <f>C579+D579</f>
        <v>10.77</v>
      </c>
    </row>
    <row r="580" spans="1:5" s="20" customFormat="1" ht="23.25">
      <c r="A580" s="2" t="s">
        <v>56</v>
      </c>
      <c r="B580" s="3" t="s">
        <v>852</v>
      </c>
      <c r="C580" s="6">
        <v>10.18</v>
      </c>
      <c r="D580" s="6">
        <v>0.15</v>
      </c>
      <c r="E580" s="25">
        <f>C580+D580</f>
        <v>10.33</v>
      </c>
    </row>
    <row r="581" spans="1:5" s="20" customFormat="1" ht="69.75">
      <c r="A581" s="2" t="s">
        <v>57</v>
      </c>
      <c r="B581" s="3" t="s">
        <v>61</v>
      </c>
      <c r="C581" s="6"/>
      <c r="D581" s="6"/>
      <c r="E581" s="25"/>
    </row>
    <row r="582" spans="1:5" s="20" customFormat="1" ht="69.75">
      <c r="A582" s="2" t="s">
        <v>58</v>
      </c>
      <c r="B582" s="3" t="s">
        <v>399</v>
      </c>
      <c r="C582" s="6">
        <v>10.62</v>
      </c>
      <c r="D582" s="6">
        <v>0.2</v>
      </c>
      <c r="E582" s="25">
        <f>C582+D582</f>
        <v>10.819999999999999</v>
      </c>
    </row>
    <row r="583" spans="1:5" s="20" customFormat="1" ht="46.5">
      <c r="A583" s="2" t="s">
        <v>59</v>
      </c>
      <c r="B583" s="3" t="s">
        <v>401</v>
      </c>
      <c r="C583" s="6">
        <v>10.62</v>
      </c>
      <c r="D583" s="6">
        <v>0.2</v>
      </c>
      <c r="E583" s="25">
        <f>C583+D583</f>
        <v>10.819999999999999</v>
      </c>
    </row>
    <row r="584" spans="1:5" s="20" customFormat="1" ht="23.25">
      <c r="A584" s="2" t="s">
        <v>60</v>
      </c>
      <c r="B584" s="3" t="s">
        <v>852</v>
      </c>
      <c r="C584" s="6">
        <v>10.18</v>
      </c>
      <c r="D584" s="6">
        <v>0.2</v>
      </c>
      <c r="E584" s="25">
        <f>C584+D584</f>
        <v>10.379999999999999</v>
      </c>
    </row>
    <row r="585" spans="1:5" s="20" customFormat="1" ht="23.25">
      <c r="A585" s="2" t="s">
        <v>635</v>
      </c>
      <c r="B585" s="3" t="s">
        <v>62</v>
      </c>
      <c r="C585" s="6"/>
      <c r="D585" s="6"/>
      <c r="E585" s="6"/>
    </row>
    <row r="586" spans="1:5" s="20" customFormat="1" ht="23.25">
      <c r="A586" s="2" t="s">
        <v>63</v>
      </c>
      <c r="B586" s="3" t="s">
        <v>64</v>
      </c>
      <c r="C586" s="6"/>
      <c r="D586" s="6"/>
      <c r="E586" s="6"/>
    </row>
    <row r="587" spans="1:5" s="20" customFormat="1" ht="69.75">
      <c r="A587" s="2" t="s">
        <v>65</v>
      </c>
      <c r="B587" s="3" t="s">
        <v>399</v>
      </c>
      <c r="C587" s="6">
        <v>4.24</v>
      </c>
      <c r="D587" s="6">
        <v>0.12</v>
      </c>
      <c r="E587" s="25">
        <f>C587+D587</f>
        <v>4.36</v>
      </c>
    </row>
    <row r="588" spans="1:5" s="20" customFormat="1" ht="46.5">
      <c r="A588" s="2" t="s">
        <v>66</v>
      </c>
      <c r="B588" s="3" t="s">
        <v>401</v>
      </c>
      <c r="C588" s="6">
        <v>4.24</v>
      </c>
      <c r="D588" s="6">
        <v>0.12</v>
      </c>
      <c r="E588" s="25">
        <f>C588+D588</f>
        <v>4.36</v>
      </c>
    </row>
    <row r="589" spans="1:5" s="20" customFormat="1" ht="23.25">
      <c r="A589" s="2" t="s">
        <v>67</v>
      </c>
      <c r="B589" s="3" t="s">
        <v>852</v>
      </c>
      <c r="C589" s="6">
        <v>4.08</v>
      </c>
      <c r="D589" s="6">
        <v>0.12</v>
      </c>
      <c r="E589" s="25">
        <f>C589+D589</f>
        <v>4.2</v>
      </c>
    </row>
    <row r="590" spans="1:5" s="20" customFormat="1" ht="23.25">
      <c r="A590" s="2" t="s">
        <v>68</v>
      </c>
      <c r="B590" s="3" t="s">
        <v>69</v>
      </c>
      <c r="C590" s="6"/>
      <c r="D590" s="6"/>
      <c r="E590" s="6"/>
    </row>
    <row r="591" spans="1:5" s="20" customFormat="1" ht="69.75">
      <c r="A591" s="2" t="s">
        <v>70</v>
      </c>
      <c r="B591" s="3" t="s">
        <v>399</v>
      </c>
      <c r="C591" s="6">
        <v>5.3</v>
      </c>
      <c r="D591" s="6">
        <v>0.15</v>
      </c>
      <c r="E591" s="25">
        <f>C591+D591</f>
        <v>5.45</v>
      </c>
    </row>
    <row r="592" spans="1:5" s="20" customFormat="1" ht="46.5">
      <c r="A592" s="2" t="s">
        <v>71</v>
      </c>
      <c r="B592" s="3" t="s">
        <v>401</v>
      </c>
      <c r="C592" s="6">
        <v>5.3</v>
      </c>
      <c r="D592" s="6">
        <v>0.15</v>
      </c>
      <c r="E592" s="25">
        <f>C592+D592</f>
        <v>5.45</v>
      </c>
    </row>
    <row r="593" spans="1:5" s="20" customFormat="1" ht="23.25">
      <c r="A593" s="2" t="s">
        <v>72</v>
      </c>
      <c r="B593" s="3" t="s">
        <v>852</v>
      </c>
      <c r="C593" s="6">
        <v>5.08</v>
      </c>
      <c r="D593" s="6">
        <v>0.15</v>
      </c>
      <c r="E593" s="25">
        <f>C593+D593</f>
        <v>5.23</v>
      </c>
    </row>
    <row r="594" spans="1:5" s="20" customFormat="1" ht="23.25">
      <c r="A594" s="2" t="s">
        <v>73</v>
      </c>
      <c r="B594" s="3" t="s">
        <v>672</v>
      </c>
      <c r="C594" s="6"/>
      <c r="D594" s="6"/>
      <c r="E594" s="25"/>
    </row>
    <row r="595" spans="1:5" s="20" customFormat="1" ht="69.75">
      <c r="A595" s="2" t="s">
        <v>673</v>
      </c>
      <c r="B595" s="3" t="s">
        <v>399</v>
      </c>
      <c r="C595" s="6">
        <v>2.12</v>
      </c>
      <c r="D595" s="6">
        <v>0.12</v>
      </c>
      <c r="E595" s="25">
        <f>C595+D595</f>
        <v>2.24</v>
      </c>
    </row>
    <row r="596" spans="1:5" s="20" customFormat="1" ht="46.5">
      <c r="A596" s="2" t="s">
        <v>674</v>
      </c>
      <c r="B596" s="3" t="s">
        <v>401</v>
      </c>
      <c r="C596" s="6">
        <v>2.12</v>
      </c>
      <c r="D596" s="6">
        <v>0.12</v>
      </c>
      <c r="E596" s="25">
        <f>C596+D596</f>
        <v>2.24</v>
      </c>
    </row>
    <row r="597" spans="1:5" s="20" customFormat="1" ht="23.25">
      <c r="A597" s="2" t="s">
        <v>675</v>
      </c>
      <c r="B597" s="3" t="s">
        <v>852</v>
      </c>
      <c r="C597" s="6">
        <v>2.04</v>
      </c>
      <c r="D597" s="6">
        <v>0.12</v>
      </c>
      <c r="E597" s="25">
        <f>C597+D597</f>
        <v>2.16</v>
      </c>
    </row>
    <row r="598" spans="1:5" s="20" customFormat="1" ht="23.25">
      <c r="A598" s="2" t="s">
        <v>676</v>
      </c>
      <c r="B598" s="3" t="s">
        <v>677</v>
      </c>
      <c r="C598" s="6"/>
      <c r="D598" s="6"/>
      <c r="E598" s="25"/>
    </row>
    <row r="599" spans="1:5" s="20" customFormat="1" ht="69.75">
      <c r="A599" s="2" t="s">
        <v>678</v>
      </c>
      <c r="B599" s="3" t="s">
        <v>399</v>
      </c>
      <c r="C599" s="6">
        <v>2.12</v>
      </c>
      <c r="D599" s="6">
        <v>0.12</v>
      </c>
      <c r="E599" s="25">
        <f>C599+D599</f>
        <v>2.24</v>
      </c>
    </row>
    <row r="600" spans="1:5" s="20" customFormat="1" ht="46.5">
      <c r="A600" s="2" t="s">
        <v>679</v>
      </c>
      <c r="B600" s="3" t="s">
        <v>401</v>
      </c>
      <c r="C600" s="6">
        <v>2.12</v>
      </c>
      <c r="D600" s="6">
        <v>0.12</v>
      </c>
      <c r="E600" s="25">
        <f>C600+D600</f>
        <v>2.24</v>
      </c>
    </row>
    <row r="601" spans="1:5" s="20" customFormat="1" ht="23.25">
      <c r="A601" s="2" t="s">
        <v>680</v>
      </c>
      <c r="B601" s="3" t="s">
        <v>852</v>
      </c>
      <c r="C601" s="6">
        <v>2.04</v>
      </c>
      <c r="D601" s="6">
        <v>0.12</v>
      </c>
      <c r="E601" s="25">
        <f>C601+D601</f>
        <v>2.16</v>
      </c>
    </row>
    <row r="602" spans="1:5" s="20" customFormat="1" ht="23.25">
      <c r="A602" s="2" t="s">
        <v>712</v>
      </c>
      <c r="B602" s="3" t="s">
        <v>713</v>
      </c>
      <c r="C602" s="6"/>
      <c r="D602" s="6"/>
      <c r="E602" s="25"/>
    </row>
    <row r="603" spans="1:5" s="20" customFormat="1" ht="69.75">
      <c r="A603" s="2" t="s">
        <v>13</v>
      </c>
      <c r="B603" s="3" t="s">
        <v>399</v>
      </c>
      <c r="C603" s="6">
        <v>3.91</v>
      </c>
      <c r="D603" s="6">
        <v>0.12</v>
      </c>
      <c r="E603" s="25">
        <f>C603+D603</f>
        <v>4.03</v>
      </c>
    </row>
    <row r="604" spans="1:5" s="20" customFormat="1" ht="46.5">
      <c r="A604" s="2" t="s">
        <v>14</v>
      </c>
      <c r="B604" s="3" t="s">
        <v>401</v>
      </c>
      <c r="C604" s="6">
        <v>3.91</v>
      </c>
      <c r="D604" s="6">
        <v>0.12</v>
      </c>
      <c r="E604" s="25">
        <f>C604+D604</f>
        <v>4.03</v>
      </c>
    </row>
    <row r="605" spans="1:5" s="20" customFormat="1" ht="23.25">
      <c r="A605" s="2" t="s">
        <v>15</v>
      </c>
      <c r="B605" s="3" t="s">
        <v>852</v>
      </c>
      <c r="C605" s="6">
        <v>3.91</v>
      </c>
      <c r="D605" s="6">
        <v>0.12</v>
      </c>
      <c r="E605" s="25">
        <f>C605+D605</f>
        <v>4.03</v>
      </c>
    </row>
    <row r="606" spans="1:5" s="20" customFormat="1" ht="23.25">
      <c r="A606" s="27" t="s">
        <v>681</v>
      </c>
      <c r="B606" s="9" t="s">
        <v>682</v>
      </c>
      <c r="C606" s="25"/>
      <c r="D606" s="25"/>
      <c r="E606" s="25"/>
    </row>
    <row r="607" spans="1:5" s="20" customFormat="1" ht="69.75">
      <c r="A607" s="27" t="s">
        <v>683</v>
      </c>
      <c r="B607" s="9" t="s">
        <v>399</v>
      </c>
      <c r="C607" s="25">
        <v>4.24</v>
      </c>
      <c r="D607" s="6">
        <v>0.12</v>
      </c>
      <c r="E607" s="25">
        <f>C607+D607</f>
        <v>4.36</v>
      </c>
    </row>
    <row r="608" spans="1:5" s="20" customFormat="1" ht="46.5">
      <c r="A608" s="27" t="s">
        <v>684</v>
      </c>
      <c r="B608" s="9" t="s">
        <v>401</v>
      </c>
      <c r="C608" s="25">
        <v>4.24</v>
      </c>
      <c r="D608" s="6">
        <v>0.12</v>
      </c>
      <c r="E608" s="25">
        <f>C608+D608</f>
        <v>4.36</v>
      </c>
    </row>
    <row r="609" spans="1:5" s="20" customFormat="1" ht="23.25">
      <c r="A609" s="27" t="s">
        <v>685</v>
      </c>
      <c r="B609" s="9" t="s">
        <v>852</v>
      </c>
      <c r="C609" s="25">
        <v>4.08</v>
      </c>
      <c r="D609" s="6">
        <v>0.12</v>
      </c>
      <c r="E609" s="25">
        <f>C609+D609</f>
        <v>4.2</v>
      </c>
    </row>
    <row r="610" spans="1:5" s="20" customFormat="1" ht="23.25">
      <c r="A610" s="27" t="s">
        <v>686</v>
      </c>
      <c r="B610" s="9" t="s">
        <v>687</v>
      </c>
      <c r="C610" s="25"/>
      <c r="D610" s="25"/>
      <c r="E610" s="25"/>
    </row>
    <row r="611" spans="1:5" s="20" customFormat="1" ht="69.75">
      <c r="A611" s="2" t="s">
        <v>688</v>
      </c>
      <c r="B611" s="3" t="s">
        <v>399</v>
      </c>
      <c r="C611" s="6">
        <v>4.24</v>
      </c>
      <c r="D611" s="6">
        <v>0.12</v>
      </c>
      <c r="E611" s="25">
        <f>C611+D611</f>
        <v>4.36</v>
      </c>
    </row>
    <row r="612" spans="1:5" s="20" customFormat="1" ht="46.5">
      <c r="A612" s="2" t="s">
        <v>689</v>
      </c>
      <c r="B612" s="3" t="s">
        <v>401</v>
      </c>
      <c r="C612" s="6">
        <v>4.24</v>
      </c>
      <c r="D612" s="6">
        <v>0.12</v>
      </c>
      <c r="E612" s="25">
        <f>C612+D612</f>
        <v>4.36</v>
      </c>
    </row>
    <row r="613" spans="1:5" s="20" customFormat="1" ht="23.25">
      <c r="A613" s="2" t="s">
        <v>690</v>
      </c>
      <c r="B613" s="3" t="s">
        <v>852</v>
      </c>
      <c r="C613" s="6">
        <v>4.08</v>
      </c>
      <c r="D613" s="6">
        <v>0.12</v>
      </c>
      <c r="E613" s="25">
        <f>C613+D613</f>
        <v>4.2</v>
      </c>
    </row>
    <row r="614" spans="1:5" s="20" customFormat="1" ht="23.25">
      <c r="A614" s="2" t="s">
        <v>691</v>
      </c>
      <c r="B614" s="3" t="s">
        <v>692</v>
      </c>
      <c r="C614" s="6"/>
      <c r="D614" s="6"/>
      <c r="E614" s="25"/>
    </row>
    <row r="615" spans="1:5" s="20" customFormat="1" ht="69.75">
      <c r="A615" s="2" t="s">
        <v>693</v>
      </c>
      <c r="B615" s="3" t="s">
        <v>399</v>
      </c>
      <c r="C615" s="6">
        <v>2.12</v>
      </c>
      <c r="D615" s="6">
        <v>0.12</v>
      </c>
      <c r="E615" s="25">
        <f>C615+D615</f>
        <v>2.24</v>
      </c>
    </row>
    <row r="616" spans="1:5" s="20" customFormat="1" ht="46.5">
      <c r="A616" s="2" t="s">
        <v>694</v>
      </c>
      <c r="B616" s="3" t="s">
        <v>401</v>
      </c>
      <c r="C616" s="6">
        <v>2.12</v>
      </c>
      <c r="D616" s="6">
        <v>0.12</v>
      </c>
      <c r="E616" s="25">
        <f>C616+D616</f>
        <v>2.24</v>
      </c>
    </row>
    <row r="617" spans="1:5" s="20" customFormat="1" ht="23.25">
      <c r="A617" s="2" t="s">
        <v>695</v>
      </c>
      <c r="B617" s="3" t="s">
        <v>852</v>
      </c>
      <c r="C617" s="6">
        <v>2.04</v>
      </c>
      <c r="D617" s="6">
        <v>0.12</v>
      </c>
      <c r="E617" s="25">
        <f>C617+D617</f>
        <v>2.16</v>
      </c>
    </row>
    <row r="618" spans="1:5" s="20" customFormat="1" ht="23.25">
      <c r="A618" s="2" t="s">
        <v>696</v>
      </c>
      <c r="B618" s="3" t="s">
        <v>697</v>
      </c>
      <c r="C618" s="6"/>
      <c r="D618" s="6"/>
      <c r="E618" s="25"/>
    </row>
    <row r="619" spans="1:5" s="20" customFormat="1" ht="69.75">
      <c r="A619" s="2" t="s">
        <v>698</v>
      </c>
      <c r="B619" s="3" t="s">
        <v>399</v>
      </c>
      <c r="C619" s="6">
        <v>2.12</v>
      </c>
      <c r="D619" s="6">
        <v>0.12</v>
      </c>
      <c r="E619" s="25">
        <f>C619+D619</f>
        <v>2.24</v>
      </c>
    </row>
    <row r="620" spans="1:5" s="20" customFormat="1" ht="46.5">
      <c r="A620" s="2" t="s">
        <v>699</v>
      </c>
      <c r="B620" s="3" t="s">
        <v>401</v>
      </c>
      <c r="C620" s="6">
        <v>2.12</v>
      </c>
      <c r="D620" s="6">
        <v>0.12</v>
      </c>
      <c r="E620" s="25">
        <f>C620+D620</f>
        <v>2.24</v>
      </c>
    </row>
    <row r="621" spans="1:5" s="20" customFormat="1" ht="23.25">
      <c r="A621" s="2" t="s">
        <v>700</v>
      </c>
      <c r="B621" s="3" t="s">
        <v>852</v>
      </c>
      <c r="C621" s="6">
        <v>2.04</v>
      </c>
      <c r="D621" s="6">
        <v>0.12</v>
      </c>
      <c r="E621" s="25">
        <f>C621+D621</f>
        <v>2.16</v>
      </c>
    </row>
    <row r="622" spans="1:5" s="20" customFormat="1" ht="23.25">
      <c r="A622" s="2" t="s">
        <v>701</v>
      </c>
      <c r="B622" s="3" t="s">
        <v>702</v>
      </c>
      <c r="C622" s="6"/>
      <c r="D622" s="6"/>
      <c r="E622" s="25"/>
    </row>
    <row r="623" spans="1:5" s="20" customFormat="1" ht="69.75">
      <c r="A623" s="2" t="s">
        <v>703</v>
      </c>
      <c r="B623" s="3" t="s">
        <v>399</v>
      </c>
      <c r="C623" s="6">
        <v>2.12</v>
      </c>
      <c r="D623" s="6">
        <v>0.12</v>
      </c>
      <c r="E623" s="25">
        <f>C623+D623</f>
        <v>2.24</v>
      </c>
    </row>
    <row r="624" spans="1:5" s="20" customFormat="1" ht="46.5">
      <c r="A624" s="2" t="s">
        <v>704</v>
      </c>
      <c r="B624" s="3" t="s">
        <v>401</v>
      </c>
      <c r="C624" s="6">
        <v>2.12</v>
      </c>
      <c r="D624" s="6">
        <v>0.12</v>
      </c>
      <c r="E624" s="25">
        <f>C624+D624</f>
        <v>2.24</v>
      </c>
    </row>
    <row r="625" spans="1:5" s="20" customFormat="1" ht="23.25">
      <c r="A625" s="2" t="s">
        <v>705</v>
      </c>
      <c r="B625" s="3" t="s">
        <v>852</v>
      </c>
      <c r="C625" s="6">
        <v>2.04</v>
      </c>
      <c r="D625" s="6">
        <v>0.12</v>
      </c>
      <c r="E625" s="25">
        <f>C625+D625</f>
        <v>2.16</v>
      </c>
    </row>
    <row r="626" spans="1:5" s="20" customFormat="1" ht="23.25">
      <c r="A626" s="2" t="s">
        <v>637</v>
      </c>
      <c r="B626" s="3" t="s">
        <v>706</v>
      </c>
      <c r="C626" s="6"/>
      <c r="D626" s="6"/>
      <c r="E626" s="6"/>
    </row>
    <row r="627" spans="1:5" s="20" customFormat="1" ht="23.25">
      <c r="A627" s="2" t="s">
        <v>707</v>
      </c>
      <c r="B627" s="3" t="s">
        <v>708</v>
      </c>
      <c r="C627" s="6">
        <v>6.1</v>
      </c>
      <c r="D627" s="6">
        <v>0.15</v>
      </c>
      <c r="E627" s="25">
        <f>C627+D627</f>
        <v>6.25</v>
      </c>
    </row>
    <row r="628" spans="1:5" s="20" customFormat="1" ht="23.25">
      <c r="A628" s="2" t="s">
        <v>709</v>
      </c>
      <c r="B628" s="3" t="s">
        <v>710</v>
      </c>
      <c r="C628" s="6"/>
      <c r="D628" s="6"/>
      <c r="E628" s="25"/>
    </row>
    <row r="629" spans="1:5" s="20" customFormat="1" ht="69.75">
      <c r="A629" s="2" t="s">
        <v>711</v>
      </c>
      <c r="B629" s="3" t="s">
        <v>399</v>
      </c>
      <c r="C629" s="6">
        <v>9.56</v>
      </c>
      <c r="D629" s="6">
        <v>0.15</v>
      </c>
      <c r="E629" s="25">
        <f>C629+D629</f>
        <v>9.71</v>
      </c>
    </row>
    <row r="630" spans="1:5" s="20" customFormat="1" ht="46.5">
      <c r="A630" s="2" t="s">
        <v>228</v>
      </c>
      <c r="B630" s="3" t="s">
        <v>401</v>
      </c>
      <c r="C630" s="6">
        <v>9.56</v>
      </c>
      <c r="D630" s="6">
        <v>0.15</v>
      </c>
      <c r="E630" s="25">
        <f>C630+D630</f>
        <v>9.71</v>
      </c>
    </row>
    <row r="631" spans="1:5" s="20" customFormat="1" ht="23.25">
      <c r="A631" s="2" t="s">
        <v>229</v>
      </c>
      <c r="B631" s="4" t="s">
        <v>231</v>
      </c>
      <c r="C631" s="26">
        <v>4.08</v>
      </c>
      <c r="D631" s="26">
        <v>0.15</v>
      </c>
      <c r="E631" s="25">
        <f>C631+D631</f>
        <v>4.23</v>
      </c>
    </row>
    <row r="632" spans="1:5" s="20" customFormat="1" ht="93">
      <c r="A632" s="2" t="s">
        <v>230</v>
      </c>
      <c r="B632" s="3" t="s">
        <v>232</v>
      </c>
      <c r="C632" s="6"/>
      <c r="D632" s="26"/>
      <c r="E632" s="26"/>
    </row>
    <row r="633" spans="1:5" s="20" customFormat="1" ht="69.75">
      <c r="A633" s="2" t="s">
        <v>233</v>
      </c>
      <c r="B633" s="5" t="s">
        <v>399</v>
      </c>
      <c r="C633" s="6">
        <v>8.49</v>
      </c>
      <c r="D633" s="26">
        <v>0.12</v>
      </c>
      <c r="E633" s="26">
        <f>C633+D633</f>
        <v>8.61</v>
      </c>
    </row>
    <row r="634" spans="1:5" s="20" customFormat="1" ht="46.5">
      <c r="A634" s="2" t="s">
        <v>234</v>
      </c>
      <c r="B634" s="5" t="s">
        <v>401</v>
      </c>
      <c r="C634" s="6">
        <v>8.13</v>
      </c>
      <c r="D634" s="26">
        <v>0.12</v>
      </c>
      <c r="E634" s="26">
        <f>C634+D634</f>
        <v>8.25</v>
      </c>
    </row>
    <row r="635" spans="1:5" s="20" customFormat="1" ht="93">
      <c r="A635" s="2" t="s">
        <v>230</v>
      </c>
      <c r="B635" s="3" t="s">
        <v>235</v>
      </c>
      <c r="C635" s="6"/>
      <c r="D635" s="26"/>
      <c r="E635" s="26"/>
    </row>
    <row r="636" spans="1:5" s="19" customFormat="1" ht="69.75">
      <c r="A636" s="2" t="s">
        <v>233</v>
      </c>
      <c r="B636" s="5" t="s">
        <v>399</v>
      </c>
      <c r="C636" s="6">
        <v>8.49</v>
      </c>
      <c r="D636" s="26">
        <v>0.3</v>
      </c>
      <c r="E636" s="26">
        <f>C636+D636</f>
        <v>8.790000000000001</v>
      </c>
    </row>
    <row r="637" spans="1:5" s="20" customFormat="1" ht="46.5">
      <c r="A637" s="2" t="s">
        <v>234</v>
      </c>
      <c r="B637" s="5" t="s">
        <v>401</v>
      </c>
      <c r="C637" s="6">
        <v>8.13</v>
      </c>
      <c r="D637" s="26">
        <v>0.3</v>
      </c>
      <c r="E637" s="26">
        <f>C637+D637</f>
        <v>8.430000000000001</v>
      </c>
    </row>
    <row r="638" spans="1:5" s="20" customFormat="1" ht="93">
      <c r="A638" s="2" t="s">
        <v>230</v>
      </c>
      <c r="B638" s="3" t="s">
        <v>417</v>
      </c>
      <c r="C638" s="6"/>
      <c r="D638" s="26"/>
      <c r="E638" s="26"/>
    </row>
    <row r="639" spans="1:5" s="20" customFormat="1" ht="69.75">
      <c r="A639" s="2" t="s">
        <v>233</v>
      </c>
      <c r="B639" s="3" t="s">
        <v>399</v>
      </c>
      <c r="C639" s="6">
        <v>8.49</v>
      </c>
      <c r="D639" s="26">
        <v>0.3</v>
      </c>
      <c r="E639" s="26">
        <f>C639+D639</f>
        <v>8.790000000000001</v>
      </c>
    </row>
    <row r="640" spans="1:5" s="20" customFormat="1" ht="46.5">
      <c r="A640" s="2" t="s">
        <v>234</v>
      </c>
      <c r="B640" s="3" t="s">
        <v>401</v>
      </c>
      <c r="C640" s="6">
        <v>8.13</v>
      </c>
      <c r="D640" s="26">
        <v>0.3</v>
      </c>
      <c r="E640" s="26">
        <f>C640+D640</f>
        <v>8.430000000000001</v>
      </c>
    </row>
    <row r="641" spans="1:5" s="20" customFormat="1" ht="26.25">
      <c r="A641" s="37" t="s">
        <v>418</v>
      </c>
      <c r="B641" s="38"/>
      <c r="C641" s="38"/>
      <c r="D641" s="38"/>
      <c r="E641" s="39"/>
    </row>
    <row r="642" spans="1:5" s="20" customFormat="1" ht="23.25">
      <c r="A642" s="2" t="s">
        <v>420</v>
      </c>
      <c r="B642" s="3" t="s">
        <v>422</v>
      </c>
      <c r="C642" s="6"/>
      <c r="D642" s="7"/>
      <c r="E642" s="6"/>
    </row>
    <row r="643" spans="1:5" s="20" customFormat="1" ht="23.25">
      <c r="A643" s="2" t="s">
        <v>423</v>
      </c>
      <c r="B643" s="3" t="s">
        <v>421</v>
      </c>
      <c r="C643" s="6"/>
      <c r="D643" s="7"/>
      <c r="E643" s="6"/>
    </row>
    <row r="644" spans="1:5" s="20" customFormat="1" ht="46.5">
      <c r="A644" s="2" t="s">
        <v>424</v>
      </c>
      <c r="B644" s="3" t="s">
        <v>425</v>
      </c>
      <c r="C644" s="6">
        <v>2.25</v>
      </c>
      <c r="D644" s="6" t="s">
        <v>850</v>
      </c>
      <c r="E644" s="6">
        <f>C644</f>
        <v>2.25</v>
      </c>
    </row>
    <row r="645" spans="1:5" s="20" customFormat="1" ht="46.5">
      <c r="A645" s="2" t="s">
        <v>426</v>
      </c>
      <c r="B645" s="3" t="s">
        <v>456</v>
      </c>
      <c r="C645" s="6">
        <v>3.72</v>
      </c>
      <c r="D645" s="6" t="s">
        <v>850</v>
      </c>
      <c r="E645" s="6">
        <f>C645</f>
        <v>3.72</v>
      </c>
    </row>
    <row r="646" spans="1:5" s="20" customFormat="1" ht="23.25">
      <c r="A646" s="2" t="s">
        <v>457</v>
      </c>
      <c r="B646" s="3" t="s">
        <v>458</v>
      </c>
      <c r="C646" s="6">
        <v>1.78</v>
      </c>
      <c r="D646" s="6" t="s">
        <v>850</v>
      </c>
      <c r="E646" s="6">
        <f>C646</f>
        <v>1.78</v>
      </c>
    </row>
    <row r="647" spans="1:5" s="20" customFormat="1" ht="71.25" customHeight="1">
      <c r="A647" s="2" t="s">
        <v>459</v>
      </c>
      <c r="B647" s="3" t="s">
        <v>460</v>
      </c>
      <c r="C647" s="6"/>
      <c r="D647" s="6"/>
      <c r="E647" s="6"/>
    </row>
    <row r="648" spans="1:5" s="20" customFormat="1" ht="71.25" customHeight="1">
      <c r="A648" s="2" t="s">
        <v>612</v>
      </c>
      <c r="B648" s="3" t="s">
        <v>460</v>
      </c>
      <c r="C648" s="6">
        <v>16.17</v>
      </c>
      <c r="D648" s="6" t="s">
        <v>850</v>
      </c>
      <c r="E648" s="6">
        <f>C648</f>
        <v>16.17</v>
      </c>
    </row>
    <row r="649" spans="1:5" s="20" customFormat="1" ht="23.25">
      <c r="A649" s="2" t="s">
        <v>299</v>
      </c>
      <c r="B649" s="3" t="s">
        <v>300</v>
      </c>
      <c r="C649" s="6">
        <v>11.6</v>
      </c>
      <c r="D649" s="6">
        <v>0.12</v>
      </c>
      <c r="E649" s="6">
        <f>C649+D649</f>
        <v>11.719999999999999</v>
      </c>
    </row>
    <row r="650" spans="1:5" s="20" customFormat="1" ht="46.5">
      <c r="A650" s="2" t="s">
        <v>613</v>
      </c>
      <c r="B650" s="3" t="s">
        <v>662</v>
      </c>
      <c r="C650" s="6"/>
      <c r="D650" s="7"/>
      <c r="E650" s="6"/>
    </row>
    <row r="651" spans="1:5" s="20" customFormat="1" ht="23.25">
      <c r="A651" s="2" t="s">
        <v>663</v>
      </c>
      <c r="B651" s="3" t="s">
        <v>664</v>
      </c>
      <c r="C651" s="6">
        <v>2.52</v>
      </c>
      <c r="D651" s="6" t="s">
        <v>850</v>
      </c>
      <c r="E651" s="6">
        <f>C651</f>
        <v>2.52</v>
      </c>
    </row>
    <row r="652" spans="1:5" s="20" customFormat="1" ht="23.25">
      <c r="A652" s="2" t="s">
        <v>665</v>
      </c>
      <c r="B652" s="3" t="s">
        <v>666</v>
      </c>
      <c r="C652" s="6"/>
      <c r="D652" s="6"/>
      <c r="E652" s="6"/>
    </row>
    <row r="653" spans="1:5" s="20" customFormat="1" ht="46.5">
      <c r="A653" s="2" t="s">
        <v>667</v>
      </c>
      <c r="B653" s="3" t="s">
        <v>727</v>
      </c>
      <c r="C653" s="6">
        <v>1.89</v>
      </c>
      <c r="D653" s="6" t="s">
        <v>850</v>
      </c>
      <c r="E653" s="6">
        <f>C653</f>
        <v>1.89</v>
      </c>
    </row>
    <row r="654" spans="1:5" s="20" customFormat="1" ht="46.5">
      <c r="A654" s="2" t="s">
        <v>728</v>
      </c>
      <c r="B654" s="3" t="s">
        <v>732</v>
      </c>
      <c r="C654" s="6">
        <v>0.31</v>
      </c>
      <c r="D654" s="6" t="s">
        <v>850</v>
      </c>
      <c r="E654" s="6">
        <f>C654</f>
        <v>0.31</v>
      </c>
    </row>
    <row r="655" spans="1:5" s="20" customFormat="1" ht="23.25">
      <c r="A655" s="2" t="s">
        <v>733</v>
      </c>
      <c r="B655" s="3" t="s">
        <v>734</v>
      </c>
      <c r="C655" s="6"/>
      <c r="D655" s="6"/>
      <c r="E655" s="6"/>
    </row>
    <row r="656" spans="1:5" s="20" customFormat="1" ht="46.5">
      <c r="A656" s="2" t="s">
        <v>735</v>
      </c>
      <c r="B656" s="3" t="s">
        <v>736</v>
      </c>
      <c r="C656" s="6">
        <v>2.26</v>
      </c>
      <c r="D656" s="6" t="s">
        <v>850</v>
      </c>
      <c r="E656" s="6">
        <f>C656</f>
        <v>2.26</v>
      </c>
    </row>
    <row r="657" spans="1:5" s="20" customFormat="1" ht="46.5">
      <c r="A657" s="2" t="s">
        <v>737</v>
      </c>
      <c r="B657" s="3" t="s">
        <v>738</v>
      </c>
      <c r="C657" s="6">
        <v>0.45</v>
      </c>
      <c r="D657" s="6" t="s">
        <v>850</v>
      </c>
      <c r="E657" s="6">
        <f>C657</f>
        <v>0.45</v>
      </c>
    </row>
    <row r="658" spans="1:5" s="20" customFormat="1" ht="46.5">
      <c r="A658" s="2" t="s">
        <v>739</v>
      </c>
      <c r="B658" s="3" t="s">
        <v>740</v>
      </c>
      <c r="C658" s="6"/>
      <c r="D658" s="6"/>
      <c r="E658" s="6"/>
    </row>
    <row r="659" spans="1:5" s="20" customFormat="1" ht="46.5">
      <c r="A659" s="2" t="s">
        <v>741</v>
      </c>
      <c r="B659" s="3" t="s">
        <v>742</v>
      </c>
      <c r="C659" s="6">
        <v>2.83</v>
      </c>
      <c r="D659" s="6" t="s">
        <v>850</v>
      </c>
      <c r="E659" s="6">
        <f>C659</f>
        <v>2.83</v>
      </c>
    </row>
    <row r="660" spans="1:5" s="20" customFormat="1" ht="46.5">
      <c r="A660" s="2" t="s">
        <v>743</v>
      </c>
      <c r="B660" s="3" t="s">
        <v>744</v>
      </c>
      <c r="C660" s="6">
        <v>2.72</v>
      </c>
      <c r="D660" s="6" t="s">
        <v>850</v>
      </c>
      <c r="E660" s="6">
        <f>C660</f>
        <v>2.72</v>
      </c>
    </row>
    <row r="661" spans="1:5" s="20" customFormat="1" ht="23.25">
      <c r="A661" s="2" t="s">
        <v>745</v>
      </c>
      <c r="B661" s="3" t="s">
        <v>746</v>
      </c>
      <c r="C661" s="6">
        <v>0.79</v>
      </c>
      <c r="D661" s="6" t="s">
        <v>850</v>
      </c>
      <c r="E661" s="6">
        <f>C661</f>
        <v>0.79</v>
      </c>
    </row>
    <row r="662" spans="1:5" s="20" customFormat="1" ht="23.25">
      <c r="A662" s="2" t="s">
        <v>747</v>
      </c>
      <c r="B662" s="3" t="s">
        <v>748</v>
      </c>
      <c r="C662" s="6">
        <v>1.65</v>
      </c>
      <c r="D662" s="6" t="s">
        <v>850</v>
      </c>
      <c r="E662" s="6">
        <f>C662</f>
        <v>1.65</v>
      </c>
    </row>
    <row r="663" spans="1:5" s="20" customFormat="1" ht="23.25">
      <c r="A663" s="2" t="s">
        <v>749</v>
      </c>
      <c r="B663" s="3" t="s">
        <v>750</v>
      </c>
      <c r="C663" s="6"/>
      <c r="D663" s="6"/>
      <c r="E663" s="6"/>
    </row>
    <row r="664" spans="1:5" s="20" customFormat="1" ht="23.25">
      <c r="A664" s="2" t="s">
        <v>751</v>
      </c>
      <c r="B664" s="3" t="s">
        <v>752</v>
      </c>
      <c r="C664" s="6">
        <v>5.35</v>
      </c>
      <c r="D664" s="6" t="s">
        <v>850</v>
      </c>
      <c r="E664" s="6">
        <f>C664</f>
        <v>5.35</v>
      </c>
    </row>
    <row r="665" spans="1:5" s="20" customFormat="1" ht="23.25">
      <c r="A665" s="2" t="s">
        <v>753</v>
      </c>
      <c r="B665" s="3" t="s">
        <v>754</v>
      </c>
      <c r="C665" s="6">
        <v>7.64</v>
      </c>
      <c r="D665" s="6" t="s">
        <v>850</v>
      </c>
      <c r="E665" s="6">
        <f>C665</f>
        <v>7.64</v>
      </c>
    </row>
    <row r="666" spans="1:5" s="20" customFormat="1" ht="69.75">
      <c r="A666" s="2" t="s">
        <v>962</v>
      </c>
      <c r="B666" s="3" t="s">
        <v>1001</v>
      </c>
      <c r="C666" s="6"/>
      <c r="D666" s="6"/>
      <c r="E666" s="6"/>
    </row>
    <row r="667" spans="1:5" s="19" customFormat="1" ht="69.75">
      <c r="A667" s="2" t="s">
        <v>1002</v>
      </c>
      <c r="B667" s="3" t="s">
        <v>1003</v>
      </c>
      <c r="C667" s="6">
        <v>17.53</v>
      </c>
      <c r="D667" s="6" t="s">
        <v>850</v>
      </c>
      <c r="E667" s="6">
        <f>C667</f>
        <v>17.53</v>
      </c>
    </row>
    <row r="668" spans="1:5" s="19" customFormat="1" ht="77.25" customHeight="1">
      <c r="A668" s="2" t="s">
        <v>1002</v>
      </c>
      <c r="B668" s="3" t="s">
        <v>1004</v>
      </c>
      <c r="C668" s="6">
        <v>17.53</v>
      </c>
      <c r="D668" s="6" t="s">
        <v>850</v>
      </c>
      <c r="E668" s="6">
        <f>C668</f>
        <v>17.53</v>
      </c>
    </row>
    <row r="669" spans="1:5" s="20" customFormat="1" ht="26.25">
      <c r="A669" s="37" t="s">
        <v>756</v>
      </c>
      <c r="B669" s="38"/>
      <c r="C669" s="38"/>
      <c r="D669" s="38"/>
      <c r="E669" s="39"/>
    </row>
    <row r="670" spans="1:5" s="28" customFormat="1" ht="23.25">
      <c r="A670" s="2" t="s">
        <v>755</v>
      </c>
      <c r="B670" s="3" t="s">
        <v>757</v>
      </c>
      <c r="C670" s="6"/>
      <c r="D670" s="7"/>
      <c r="E670" s="6"/>
    </row>
    <row r="671" spans="1:5" s="28" customFormat="1" ht="23.25">
      <c r="A671" s="2" t="s">
        <v>758</v>
      </c>
      <c r="B671" s="3" t="s">
        <v>759</v>
      </c>
      <c r="C671" s="6">
        <v>7.95</v>
      </c>
      <c r="D671" s="6">
        <v>0.68</v>
      </c>
      <c r="E671" s="6">
        <f>C671+D671</f>
        <v>8.63</v>
      </c>
    </row>
    <row r="672" spans="1:5" s="28" customFormat="1" ht="23.25">
      <c r="A672" s="2" t="s">
        <v>760</v>
      </c>
      <c r="B672" s="3" t="s">
        <v>761</v>
      </c>
      <c r="C672" s="6">
        <v>8.42</v>
      </c>
      <c r="D672" s="6">
        <v>0.68</v>
      </c>
      <c r="E672" s="6">
        <f aca="true" t="shared" si="17" ref="E672:E677">C672+D672</f>
        <v>9.1</v>
      </c>
    </row>
    <row r="673" spans="1:5" s="20" customFormat="1" ht="23.25">
      <c r="A673" s="2" t="s">
        <v>762</v>
      </c>
      <c r="B673" s="3" t="s">
        <v>763</v>
      </c>
      <c r="C673" s="6">
        <v>14.58</v>
      </c>
      <c r="D673" s="6">
        <v>0.68</v>
      </c>
      <c r="E673" s="6">
        <f t="shared" si="17"/>
        <v>15.26</v>
      </c>
    </row>
    <row r="674" spans="1:5" s="20" customFormat="1" ht="23.25">
      <c r="A674" s="2" t="s">
        <v>764</v>
      </c>
      <c r="B674" s="3" t="s">
        <v>652</v>
      </c>
      <c r="C674" s="6">
        <v>13.69</v>
      </c>
      <c r="D674" s="6">
        <v>0.42</v>
      </c>
      <c r="E674" s="6">
        <f t="shared" si="17"/>
        <v>14.11</v>
      </c>
    </row>
    <row r="675" spans="1:5" s="20" customFormat="1" ht="23.25">
      <c r="A675" s="2" t="s">
        <v>653</v>
      </c>
      <c r="B675" s="3" t="s">
        <v>654</v>
      </c>
      <c r="C675" s="6">
        <v>7.95</v>
      </c>
      <c r="D675" s="6">
        <v>0.71</v>
      </c>
      <c r="E675" s="6">
        <f t="shared" si="17"/>
        <v>8.66</v>
      </c>
    </row>
    <row r="676" spans="1:5" s="20" customFormat="1" ht="23.25">
      <c r="A676" s="2" t="s">
        <v>655</v>
      </c>
      <c r="B676" s="3" t="s">
        <v>656</v>
      </c>
      <c r="C676" s="6">
        <v>14.58</v>
      </c>
      <c r="D676" s="6">
        <v>0.71</v>
      </c>
      <c r="E676" s="6">
        <f t="shared" si="17"/>
        <v>15.29</v>
      </c>
    </row>
    <row r="677" spans="1:5" s="20" customFormat="1" ht="23.25">
      <c r="A677" s="2" t="s">
        <v>657</v>
      </c>
      <c r="B677" s="3" t="s">
        <v>658</v>
      </c>
      <c r="C677" s="6">
        <v>23.41</v>
      </c>
      <c r="D677" s="6">
        <v>0.71</v>
      </c>
      <c r="E677" s="6">
        <f t="shared" si="17"/>
        <v>24.12</v>
      </c>
    </row>
    <row r="678" spans="1:5" s="20" customFormat="1" ht="23.25">
      <c r="A678" s="2" t="s">
        <v>660</v>
      </c>
      <c r="B678" s="3" t="s">
        <v>318</v>
      </c>
      <c r="C678" s="6"/>
      <c r="D678" s="7"/>
      <c r="E678" s="6"/>
    </row>
    <row r="679" spans="1:5" s="20" customFormat="1" ht="46.5">
      <c r="A679" s="2" t="s">
        <v>316</v>
      </c>
      <c r="B679" s="3" t="s">
        <v>319</v>
      </c>
      <c r="C679" s="6">
        <v>2.29</v>
      </c>
      <c r="D679" s="6" t="s">
        <v>850</v>
      </c>
      <c r="E679" s="6">
        <f>C679</f>
        <v>2.29</v>
      </c>
    </row>
    <row r="680" spans="1:5" s="20" customFormat="1" ht="23.25">
      <c r="A680" s="2" t="s">
        <v>317</v>
      </c>
      <c r="B680" s="3" t="s">
        <v>320</v>
      </c>
      <c r="C680" s="6">
        <v>1.71</v>
      </c>
      <c r="D680" s="6" t="s">
        <v>850</v>
      </c>
      <c r="E680" s="6">
        <f>C680</f>
        <v>1.71</v>
      </c>
    </row>
    <row r="681" spans="1:5" s="20" customFormat="1" ht="23.25">
      <c r="A681" s="2" t="s">
        <v>659</v>
      </c>
      <c r="B681" s="3" t="s">
        <v>321</v>
      </c>
      <c r="C681" s="6">
        <v>4.86</v>
      </c>
      <c r="D681" s="25">
        <v>5.2</v>
      </c>
      <c r="E681" s="25">
        <f>C681+D681</f>
        <v>10.06</v>
      </c>
    </row>
    <row r="682" spans="1:5" s="20" customFormat="1" ht="23.25">
      <c r="A682" s="2" t="s">
        <v>26</v>
      </c>
      <c r="B682" s="3" t="s">
        <v>27</v>
      </c>
      <c r="C682" s="6">
        <v>8.93</v>
      </c>
      <c r="D682" s="6">
        <v>13.07</v>
      </c>
      <c r="E682" s="6">
        <f>C682+D682</f>
        <v>22</v>
      </c>
    </row>
    <row r="683" spans="1:5" s="19" customFormat="1" ht="26.25">
      <c r="A683" s="2"/>
      <c r="B683" s="3" t="s">
        <v>178</v>
      </c>
      <c r="C683" s="6">
        <v>4.75</v>
      </c>
      <c r="D683" s="6">
        <v>2.57</v>
      </c>
      <c r="E683" s="6">
        <f>C683+D683</f>
        <v>7.32</v>
      </c>
    </row>
    <row r="684" spans="1:5" s="19" customFormat="1" ht="26.25" customHeight="1">
      <c r="A684" s="40" t="s">
        <v>986</v>
      </c>
      <c r="B684" s="40"/>
      <c r="C684" s="40"/>
      <c r="D684" s="40"/>
      <c r="E684" s="40"/>
    </row>
    <row r="685" spans="1:5" s="19" customFormat="1" ht="46.5">
      <c r="A685" s="2" t="s">
        <v>77</v>
      </c>
      <c r="B685" s="3" t="s">
        <v>987</v>
      </c>
      <c r="C685" s="6">
        <v>14.31</v>
      </c>
      <c r="D685" s="6" t="s">
        <v>850</v>
      </c>
      <c r="E685" s="6">
        <f>C685</f>
        <v>14.31</v>
      </c>
    </row>
    <row r="686" spans="1:5" s="19" customFormat="1" ht="46.5">
      <c r="A686" s="2" t="s">
        <v>446</v>
      </c>
      <c r="B686" s="3" t="s">
        <v>988</v>
      </c>
      <c r="C686" s="6">
        <v>24.95</v>
      </c>
      <c r="D686" s="6" t="s">
        <v>850</v>
      </c>
      <c r="E686" s="6">
        <f>C686</f>
        <v>24.95</v>
      </c>
    </row>
    <row r="687" spans="1:5" s="20" customFormat="1" ht="26.25">
      <c r="A687" s="50" t="s">
        <v>868</v>
      </c>
      <c r="B687" s="51"/>
      <c r="C687" s="51"/>
      <c r="D687" s="51"/>
      <c r="E687" s="52"/>
    </row>
    <row r="688" spans="1:5" s="20" customFormat="1" ht="23.25">
      <c r="A688" s="2">
        <v>1</v>
      </c>
      <c r="B688" s="3" t="s">
        <v>322</v>
      </c>
      <c r="C688" s="6">
        <f>0.48+(0.48*3/100)</f>
        <v>0.4944</v>
      </c>
      <c r="D688" s="6">
        <v>0.03</v>
      </c>
      <c r="E688" s="6">
        <f>C688+D688</f>
        <v>0.5244</v>
      </c>
    </row>
    <row r="689" spans="1:5" s="20" customFormat="1" ht="23.25">
      <c r="A689" s="2">
        <v>2</v>
      </c>
      <c r="B689" s="3" t="s">
        <v>323</v>
      </c>
      <c r="C689" s="6">
        <f>0.63+(0.63*3/100)</f>
        <v>0.6489</v>
      </c>
      <c r="D689" s="6">
        <v>0.01</v>
      </c>
      <c r="E689" s="6">
        <f aca="true" t="shared" si="18" ref="E689:E733">C689+D689</f>
        <v>0.6589</v>
      </c>
    </row>
    <row r="690" spans="1:5" s="20" customFormat="1" ht="46.5">
      <c r="A690" s="2">
        <v>3</v>
      </c>
      <c r="B690" s="3" t="s">
        <v>324</v>
      </c>
      <c r="C690" s="6">
        <f>0.81+(0.81*3/100)</f>
        <v>0.8343</v>
      </c>
      <c r="D690" s="6">
        <v>0.19</v>
      </c>
      <c r="E690" s="6">
        <f t="shared" si="18"/>
        <v>1.0243</v>
      </c>
    </row>
    <row r="691" spans="1:5" s="20" customFormat="1" ht="46.5">
      <c r="A691" s="2">
        <v>4</v>
      </c>
      <c r="B691" s="3" t="s">
        <v>326</v>
      </c>
      <c r="C691" s="6">
        <f>0.81+(0.81*3/100)</f>
        <v>0.8343</v>
      </c>
      <c r="D691" s="6">
        <v>1.29</v>
      </c>
      <c r="E691" s="6">
        <f t="shared" si="18"/>
        <v>2.1243</v>
      </c>
    </row>
    <row r="692" spans="1:5" s="20" customFormat="1" ht="69.75">
      <c r="A692" s="2">
        <v>5</v>
      </c>
      <c r="B692" s="3" t="s">
        <v>328</v>
      </c>
      <c r="C692" s="6">
        <f>0.71+(0.71*3/100)</f>
        <v>0.7313</v>
      </c>
      <c r="D692" s="6">
        <v>0.91</v>
      </c>
      <c r="E692" s="6">
        <f t="shared" si="18"/>
        <v>1.6413</v>
      </c>
    </row>
    <row r="693" spans="1:5" s="20" customFormat="1" ht="23.25">
      <c r="A693" s="2">
        <v>6</v>
      </c>
      <c r="B693" s="3" t="s">
        <v>330</v>
      </c>
      <c r="C693" s="6">
        <f>0.6+(0.6*3/100)</f>
        <v>0.618</v>
      </c>
      <c r="D693" s="6">
        <v>0.19</v>
      </c>
      <c r="E693" s="6">
        <f t="shared" si="18"/>
        <v>0.808</v>
      </c>
    </row>
    <row r="694" spans="1:5" s="20" customFormat="1" ht="23.25">
      <c r="A694" s="2">
        <v>7</v>
      </c>
      <c r="B694" s="3" t="s">
        <v>332</v>
      </c>
      <c r="C694" s="6">
        <f>1.03+(1.03*3/100)</f>
        <v>1.0609</v>
      </c>
      <c r="D694" s="6">
        <v>0.38</v>
      </c>
      <c r="E694" s="6">
        <f t="shared" si="18"/>
        <v>1.4409</v>
      </c>
    </row>
    <row r="695" spans="1:5" s="20" customFormat="1" ht="23.25">
      <c r="A695" s="2">
        <v>8</v>
      </c>
      <c r="B695" s="3" t="s">
        <v>334</v>
      </c>
      <c r="C695" s="6">
        <f>0.64+(0.64*3/100)</f>
        <v>0.6592</v>
      </c>
      <c r="D695" s="6">
        <v>0.38</v>
      </c>
      <c r="E695" s="6">
        <f t="shared" si="18"/>
        <v>1.0392000000000001</v>
      </c>
    </row>
    <row r="696" spans="1:5" s="20" customFormat="1" ht="23.25">
      <c r="A696" s="2">
        <v>9</v>
      </c>
      <c r="B696" s="3" t="s">
        <v>336</v>
      </c>
      <c r="C696" s="6">
        <f>0.26+(0.26*3/100)</f>
        <v>0.2678</v>
      </c>
      <c r="D696" s="6">
        <v>0.68</v>
      </c>
      <c r="E696" s="6">
        <f t="shared" si="18"/>
        <v>0.9478</v>
      </c>
    </row>
    <row r="697" spans="1:5" s="20" customFormat="1" ht="46.5">
      <c r="A697" s="2">
        <v>10</v>
      </c>
      <c r="B697" s="3" t="s">
        <v>488</v>
      </c>
      <c r="C697" s="6">
        <f>0.69+(0.69*3/100)</f>
        <v>0.7107</v>
      </c>
      <c r="D697" s="6">
        <v>0.19</v>
      </c>
      <c r="E697" s="6">
        <f t="shared" si="18"/>
        <v>0.9007000000000001</v>
      </c>
    </row>
    <row r="698" spans="1:5" s="20" customFormat="1" ht="69.75">
      <c r="A698" s="2">
        <v>11</v>
      </c>
      <c r="B698" s="3" t="s">
        <v>489</v>
      </c>
      <c r="C698" s="6">
        <f>1.58+(1.58*3/100)</f>
        <v>1.6274000000000002</v>
      </c>
      <c r="D698" s="6">
        <v>1.96</v>
      </c>
      <c r="E698" s="6">
        <f t="shared" si="18"/>
        <v>3.5874</v>
      </c>
    </row>
    <row r="699" spans="1:5" s="20" customFormat="1" ht="46.5">
      <c r="A699" s="2">
        <v>12</v>
      </c>
      <c r="B699" s="3" t="s">
        <v>171</v>
      </c>
      <c r="C699" s="6">
        <f>0.84+(0.84*3/100)</f>
        <v>0.8652</v>
      </c>
      <c r="D699" s="6">
        <v>10.29</v>
      </c>
      <c r="E699" s="6">
        <f t="shared" si="18"/>
        <v>11.155199999999999</v>
      </c>
    </row>
    <row r="700" spans="1:5" s="20" customFormat="1" ht="46.5">
      <c r="A700" s="2">
        <v>13</v>
      </c>
      <c r="B700" s="3" t="s">
        <v>172</v>
      </c>
      <c r="C700" s="6">
        <f>0.84+(0.84*3/100)</f>
        <v>0.8652</v>
      </c>
      <c r="D700" s="6">
        <v>9.8</v>
      </c>
      <c r="E700" s="6">
        <f>C700+D700</f>
        <v>10.6652</v>
      </c>
    </row>
    <row r="701" spans="1:5" s="20" customFormat="1" ht="23.25">
      <c r="A701" s="2">
        <v>14</v>
      </c>
      <c r="B701" s="3" t="s">
        <v>490</v>
      </c>
      <c r="C701" s="6">
        <f>0.34+(0.34*3/100)</f>
        <v>0.3502</v>
      </c>
      <c r="D701" s="6">
        <v>0.02</v>
      </c>
      <c r="E701" s="6">
        <f t="shared" si="18"/>
        <v>0.37020000000000003</v>
      </c>
    </row>
    <row r="702" spans="1:5" s="20" customFormat="1" ht="69.75">
      <c r="A702" s="2">
        <v>15</v>
      </c>
      <c r="B702" s="8" t="s">
        <v>384</v>
      </c>
      <c r="C702" s="6">
        <f>0.82+0.46+(1.28*3/100)</f>
        <v>1.3184</v>
      </c>
      <c r="D702" s="6">
        <v>0.55</v>
      </c>
      <c r="E702" s="6">
        <f>C702+D702</f>
        <v>1.8684</v>
      </c>
    </row>
    <row r="703" spans="1:5" s="20" customFormat="1" ht="69.75">
      <c r="A703" s="2">
        <v>16</v>
      </c>
      <c r="B703" s="3" t="s">
        <v>385</v>
      </c>
      <c r="C703" s="6">
        <f>2.22+0.46+(2.68*3/100)</f>
        <v>2.7604</v>
      </c>
      <c r="D703" s="6">
        <v>0.55</v>
      </c>
      <c r="E703" s="6">
        <f>C703+D703</f>
        <v>3.3104000000000005</v>
      </c>
    </row>
    <row r="704" spans="1:5" s="20" customFormat="1" ht="93">
      <c r="A704" s="2">
        <v>17</v>
      </c>
      <c r="B704" s="3" t="s">
        <v>386</v>
      </c>
      <c r="C704" s="6">
        <f>2.99+0.46+(3.45*3/100)</f>
        <v>3.5535</v>
      </c>
      <c r="D704" s="6">
        <v>0.55</v>
      </c>
      <c r="E704" s="6">
        <f>C704+D704</f>
        <v>4.1035</v>
      </c>
    </row>
    <row r="705" spans="1:5" s="20" customFormat="1" ht="23.25">
      <c r="A705" s="2">
        <v>18</v>
      </c>
      <c r="B705" s="3" t="s">
        <v>491</v>
      </c>
      <c r="C705" s="6">
        <f>0.56+(0.56*3/100)</f>
        <v>0.5768000000000001</v>
      </c>
      <c r="D705" s="6">
        <v>0.01</v>
      </c>
      <c r="E705" s="6">
        <f t="shared" si="18"/>
        <v>0.5868000000000001</v>
      </c>
    </row>
    <row r="706" spans="1:5" s="20" customFormat="1" ht="46.5">
      <c r="A706" s="2">
        <v>19</v>
      </c>
      <c r="B706" s="3" t="s">
        <v>492</v>
      </c>
      <c r="C706" s="6">
        <f>0.56+(0.56*3/100)</f>
        <v>0.5768000000000001</v>
      </c>
      <c r="D706" s="6">
        <v>0.02</v>
      </c>
      <c r="E706" s="6">
        <f t="shared" si="18"/>
        <v>0.5968000000000001</v>
      </c>
    </row>
    <row r="707" spans="1:5" s="20" customFormat="1" ht="23.25">
      <c r="A707" s="2">
        <v>20</v>
      </c>
      <c r="B707" s="3" t="s">
        <v>493</v>
      </c>
      <c r="C707" s="6">
        <f>0.88+(0.88*3/100)</f>
        <v>0.9064</v>
      </c>
      <c r="D707" s="6">
        <v>0.33</v>
      </c>
      <c r="E707" s="6">
        <f t="shared" si="18"/>
        <v>1.2364</v>
      </c>
    </row>
    <row r="708" spans="1:5" s="20" customFormat="1" ht="23.25">
      <c r="A708" s="2">
        <v>21</v>
      </c>
      <c r="B708" s="3" t="s">
        <v>242</v>
      </c>
      <c r="C708" s="6">
        <f>0.88+(0.88*3/100)</f>
        <v>0.9064</v>
      </c>
      <c r="D708" s="6">
        <v>0.2</v>
      </c>
      <c r="E708" s="6">
        <f t="shared" si="18"/>
        <v>1.1064</v>
      </c>
    </row>
    <row r="709" spans="1:5" s="20" customFormat="1" ht="23.25">
      <c r="A709" s="2">
        <v>22</v>
      </c>
      <c r="B709" s="3" t="s">
        <v>243</v>
      </c>
      <c r="C709" s="6">
        <f>0.88+(0.88*3/100)</f>
        <v>0.9064</v>
      </c>
      <c r="D709" s="6">
        <v>0.4</v>
      </c>
      <c r="E709" s="6">
        <f t="shared" si="18"/>
        <v>1.3064</v>
      </c>
    </row>
    <row r="710" spans="1:5" s="20" customFormat="1" ht="23.25">
      <c r="A710" s="2">
        <v>23</v>
      </c>
      <c r="B710" s="3" t="s">
        <v>244</v>
      </c>
      <c r="C710" s="6">
        <f>0.66+(0.66*3/100)</f>
        <v>0.6798000000000001</v>
      </c>
      <c r="D710" s="6">
        <v>2.03</v>
      </c>
      <c r="E710" s="6">
        <f>C710+D710</f>
        <v>2.7098</v>
      </c>
    </row>
    <row r="711" spans="1:5" s="20" customFormat="1" ht="23.25">
      <c r="A711" s="2">
        <v>24</v>
      </c>
      <c r="B711" s="3" t="s">
        <v>245</v>
      </c>
      <c r="C711" s="6">
        <f>0.66+(0.66*3/100)</f>
        <v>0.6798000000000001</v>
      </c>
      <c r="D711" s="6">
        <v>2.23</v>
      </c>
      <c r="E711" s="6">
        <f t="shared" si="18"/>
        <v>2.9098</v>
      </c>
    </row>
    <row r="712" spans="1:5" s="20" customFormat="1" ht="23.25">
      <c r="A712" s="2">
        <v>25</v>
      </c>
      <c r="B712" s="3" t="s">
        <v>246</v>
      </c>
      <c r="C712" s="6">
        <f>0.66+(0.66*3/100)</f>
        <v>0.6798000000000001</v>
      </c>
      <c r="D712" s="6">
        <v>2.01</v>
      </c>
      <c r="E712" s="6">
        <f t="shared" si="18"/>
        <v>2.6898</v>
      </c>
    </row>
    <row r="713" spans="1:5" s="20" customFormat="1" ht="23.25">
      <c r="A713" s="2">
        <v>26</v>
      </c>
      <c r="B713" s="3" t="s">
        <v>247</v>
      </c>
      <c r="C713" s="6">
        <f>1.62+(1.62*3/100)</f>
        <v>1.6686</v>
      </c>
      <c r="D713" s="6">
        <v>6.31</v>
      </c>
      <c r="E713" s="6">
        <f t="shared" si="18"/>
        <v>7.9786</v>
      </c>
    </row>
    <row r="714" spans="1:5" s="20" customFormat="1" ht="46.5">
      <c r="A714" s="2">
        <v>27</v>
      </c>
      <c r="B714" s="15" t="s">
        <v>765</v>
      </c>
      <c r="C714" s="6">
        <f>0.74+(0.74*3/100)</f>
        <v>0.7622</v>
      </c>
      <c r="D714" s="6">
        <v>2.24</v>
      </c>
      <c r="E714" s="6">
        <f t="shared" si="18"/>
        <v>3.0022</v>
      </c>
    </row>
    <row r="715" spans="1:5" s="20" customFormat="1" ht="46.5">
      <c r="A715" s="2">
        <v>28</v>
      </c>
      <c r="B715" s="15" t="s">
        <v>970</v>
      </c>
      <c r="C715" s="6">
        <f>2.18+(2.18*3/100)</f>
        <v>2.2454</v>
      </c>
      <c r="D715" s="6">
        <v>25.61</v>
      </c>
      <c r="E715" s="6">
        <f t="shared" si="18"/>
        <v>27.8554</v>
      </c>
    </row>
    <row r="716" spans="1:5" s="20" customFormat="1" ht="46.5">
      <c r="A716" s="2">
        <v>29</v>
      </c>
      <c r="B716" s="15" t="s">
        <v>971</v>
      </c>
      <c r="C716" s="6">
        <f>2.18+(2.18*3/100)</f>
        <v>2.2454</v>
      </c>
      <c r="D716" s="6">
        <v>25.61</v>
      </c>
      <c r="E716" s="6">
        <f t="shared" si="18"/>
        <v>27.8554</v>
      </c>
    </row>
    <row r="717" spans="1:5" s="20" customFormat="1" ht="23.25">
      <c r="A717" s="2">
        <v>30</v>
      </c>
      <c r="B717" s="15" t="s">
        <v>108</v>
      </c>
      <c r="C717" s="6">
        <f aca="true" t="shared" si="19" ref="C717:C722">0.66+(0.66*3/100)</f>
        <v>0.6798000000000001</v>
      </c>
      <c r="D717" s="6">
        <v>17.34</v>
      </c>
      <c r="E717" s="6">
        <f t="shared" si="18"/>
        <v>18.0198</v>
      </c>
    </row>
    <row r="718" spans="1:5" s="20" customFormat="1" ht="23.25">
      <c r="A718" s="2">
        <v>31</v>
      </c>
      <c r="B718" s="15" t="s">
        <v>173</v>
      </c>
      <c r="C718" s="6">
        <f t="shared" si="19"/>
        <v>0.6798000000000001</v>
      </c>
      <c r="D718" s="6">
        <v>2.42</v>
      </c>
      <c r="E718" s="6">
        <f t="shared" si="18"/>
        <v>3.0998</v>
      </c>
    </row>
    <row r="719" spans="1:5" s="20" customFormat="1" ht="23.25">
      <c r="A719" s="2">
        <v>32</v>
      </c>
      <c r="B719" s="15" t="s">
        <v>176</v>
      </c>
      <c r="C719" s="6">
        <f t="shared" si="19"/>
        <v>0.6798000000000001</v>
      </c>
      <c r="D719" s="6">
        <v>4.88</v>
      </c>
      <c r="E719" s="6">
        <f t="shared" si="18"/>
        <v>5.5598</v>
      </c>
    </row>
    <row r="720" spans="1:5" s="20" customFormat="1" ht="46.5">
      <c r="A720" s="2">
        <v>33</v>
      </c>
      <c r="B720" s="15" t="s">
        <v>174</v>
      </c>
      <c r="C720" s="6">
        <f t="shared" si="19"/>
        <v>0.6798000000000001</v>
      </c>
      <c r="D720" s="6">
        <v>4.88</v>
      </c>
      <c r="E720" s="6">
        <f t="shared" si="18"/>
        <v>5.5598</v>
      </c>
    </row>
    <row r="721" spans="1:5" ht="46.5">
      <c r="A721" s="2">
        <v>34</v>
      </c>
      <c r="B721" s="15" t="s">
        <v>175</v>
      </c>
      <c r="C721" s="6">
        <f t="shared" si="19"/>
        <v>0.6798000000000001</v>
      </c>
      <c r="D721" s="6">
        <v>9.08</v>
      </c>
      <c r="E721" s="6">
        <f t="shared" si="18"/>
        <v>9.7598</v>
      </c>
    </row>
    <row r="722" spans="1:5" ht="23.25">
      <c r="A722" s="2">
        <v>35</v>
      </c>
      <c r="B722" s="3" t="s">
        <v>375</v>
      </c>
      <c r="C722" s="6">
        <f t="shared" si="19"/>
        <v>0.6798000000000001</v>
      </c>
      <c r="D722" s="6">
        <v>0.42</v>
      </c>
      <c r="E722" s="6">
        <f t="shared" si="18"/>
        <v>1.0998</v>
      </c>
    </row>
    <row r="723" spans="1:5" ht="23.25">
      <c r="A723" s="2">
        <v>36</v>
      </c>
      <c r="B723" s="3" t="s">
        <v>376</v>
      </c>
      <c r="C723" s="6">
        <f>(7000+7000+300+100+1400)/10000+(1.58*3/100)</f>
        <v>1.6274000000000002</v>
      </c>
      <c r="D723" s="6">
        <v>1.8</v>
      </c>
      <c r="E723" s="6">
        <f t="shared" si="18"/>
        <v>3.4274000000000004</v>
      </c>
    </row>
    <row r="724" spans="1:5" ht="23.25">
      <c r="A724" s="2">
        <v>37</v>
      </c>
      <c r="B724" s="3" t="s">
        <v>377</v>
      </c>
      <c r="C724" s="6">
        <f>(7000+7000+300+100+1400)/10000+(1.58*3/100)</f>
        <v>1.6274000000000002</v>
      </c>
      <c r="D724" s="6">
        <v>1.78</v>
      </c>
      <c r="E724" s="6">
        <f t="shared" si="18"/>
        <v>3.4074</v>
      </c>
    </row>
    <row r="725" spans="1:5" ht="23.25">
      <c r="A725" s="2">
        <v>38</v>
      </c>
      <c r="B725" s="3" t="s">
        <v>378</v>
      </c>
      <c r="C725" s="6">
        <f>(7000+7000+300+100+1400)/10000+(1.58*3/100)</f>
        <v>1.6274000000000002</v>
      </c>
      <c r="D725" s="6">
        <v>1.79</v>
      </c>
      <c r="E725" s="6">
        <f t="shared" si="18"/>
        <v>3.4174</v>
      </c>
    </row>
    <row r="726" spans="1:5" ht="23.25">
      <c r="A726" s="2">
        <v>39</v>
      </c>
      <c r="B726" s="15" t="s">
        <v>370</v>
      </c>
      <c r="C726" s="6">
        <f aca="true" t="shared" si="20" ref="C726:C731">0.66+(0.66*3/100)</f>
        <v>0.6798000000000001</v>
      </c>
      <c r="D726" s="6">
        <v>2.38</v>
      </c>
      <c r="E726" s="6">
        <f t="shared" si="18"/>
        <v>3.0598</v>
      </c>
    </row>
    <row r="727" spans="1:5" ht="23.25">
      <c r="A727" s="2">
        <v>40</v>
      </c>
      <c r="B727" s="15" t="s">
        <v>371</v>
      </c>
      <c r="C727" s="6">
        <f t="shared" si="20"/>
        <v>0.6798000000000001</v>
      </c>
      <c r="D727" s="6">
        <v>2.13</v>
      </c>
      <c r="E727" s="6">
        <f t="shared" si="18"/>
        <v>2.8098</v>
      </c>
    </row>
    <row r="728" spans="1:5" ht="23.25">
      <c r="A728" s="2">
        <v>41</v>
      </c>
      <c r="B728" s="15" t="s">
        <v>372</v>
      </c>
      <c r="C728" s="6">
        <f t="shared" si="20"/>
        <v>0.6798000000000001</v>
      </c>
      <c r="D728" s="6">
        <v>1.93</v>
      </c>
      <c r="E728" s="6">
        <f t="shared" si="18"/>
        <v>2.6098</v>
      </c>
    </row>
    <row r="729" spans="1:5" ht="23.25">
      <c r="A729" s="2">
        <v>42</v>
      </c>
      <c r="B729" s="15" t="s">
        <v>373</v>
      </c>
      <c r="C729" s="6">
        <f t="shared" si="20"/>
        <v>0.6798000000000001</v>
      </c>
      <c r="D729" s="6">
        <v>1.93</v>
      </c>
      <c r="E729" s="6">
        <f t="shared" si="18"/>
        <v>2.6098</v>
      </c>
    </row>
    <row r="730" spans="1:5" ht="23.25">
      <c r="A730" s="2">
        <v>43</v>
      </c>
      <c r="B730" s="15" t="s">
        <v>374</v>
      </c>
      <c r="C730" s="6">
        <f t="shared" si="20"/>
        <v>0.6798000000000001</v>
      </c>
      <c r="D730" s="6">
        <v>1.93</v>
      </c>
      <c r="E730" s="6">
        <f t="shared" si="18"/>
        <v>2.6098</v>
      </c>
    </row>
    <row r="731" spans="1:5" ht="23.25">
      <c r="A731" s="2">
        <v>44</v>
      </c>
      <c r="B731" s="15" t="s">
        <v>994</v>
      </c>
      <c r="C731" s="6">
        <f t="shared" si="20"/>
        <v>0.6798000000000001</v>
      </c>
      <c r="D731" s="6">
        <v>5.08</v>
      </c>
      <c r="E731" s="6">
        <f t="shared" si="18"/>
        <v>5.7598</v>
      </c>
    </row>
    <row r="732" spans="1:5" ht="46.5">
      <c r="A732" s="2">
        <v>45</v>
      </c>
      <c r="B732" s="3" t="s">
        <v>382</v>
      </c>
      <c r="C732" s="6">
        <f>(6900+100+1400)/10000+(0.84*3/100)</f>
        <v>0.8652</v>
      </c>
      <c r="D732" s="6">
        <v>9.3</v>
      </c>
      <c r="E732" s="6">
        <f t="shared" si="18"/>
        <v>10.1652</v>
      </c>
    </row>
    <row r="733" spans="1:5" ht="46.5">
      <c r="A733" s="2">
        <v>46</v>
      </c>
      <c r="B733" s="3" t="s">
        <v>383</v>
      </c>
      <c r="C733" s="6">
        <f>(6900+100+1400)/10000+(0.84*3/100)</f>
        <v>0.8652</v>
      </c>
      <c r="D733" s="6">
        <v>8.81</v>
      </c>
      <c r="E733" s="6">
        <f t="shared" si="18"/>
        <v>9.6752</v>
      </c>
    </row>
    <row r="734" spans="1:5" s="20" customFormat="1" ht="26.25">
      <c r="A734" s="50" t="s">
        <v>248</v>
      </c>
      <c r="B734" s="51"/>
      <c r="C734" s="51"/>
      <c r="D734" s="51"/>
      <c r="E734" s="52"/>
    </row>
    <row r="735" spans="1:5" s="20" customFormat="1" ht="23.25">
      <c r="A735" s="2">
        <v>1</v>
      </c>
      <c r="B735" s="3" t="s">
        <v>322</v>
      </c>
      <c r="C735" s="6">
        <v>0.51</v>
      </c>
      <c r="D735" s="6">
        <v>0.04</v>
      </c>
      <c r="E735" s="6">
        <f>C735+D735</f>
        <v>0.55</v>
      </c>
    </row>
    <row r="736" spans="1:5" s="20" customFormat="1" ht="23.25">
      <c r="A736" s="2">
        <v>2</v>
      </c>
      <c r="B736" s="3" t="s">
        <v>249</v>
      </c>
      <c r="C736" s="6">
        <v>0.16</v>
      </c>
      <c r="D736" s="6">
        <v>0.01</v>
      </c>
      <c r="E736" s="6">
        <f>C736+D736</f>
        <v>0.17</v>
      </c>
    </row>
    <row r="737" spans="1:5" s="20" customFormat="1" ht="23.25">
      <c r="A737" s="2">
        <v>3</v>
      </c>
      <c r="B737" s="3" t="s">
        <v>251</v>
      </c>
      <c r="C737" s="6">
        <v>0.22</v>
      </c>
      <c r="D737" s="6" t="s">
        <v>850</v>
      </c>
      <c r="E737" s="6">
        <f>C737</f>
        <v>0.22</v>
      </c>
    </row>
    <row r="738" spans="1:5" s="20" customFormat="1" ht="23.25">
      <c r="A738" s="2">
        <v>4</v>
      </c>
      <c r="B738" s="3" t="s">
        <v>323</v>
      </c>
      <c r="C738" s="6">
        <v>0.62</v>
      </c>
      <c r="D738" s="6">
        <v>0.01</v>
      </c>
      <c r="E738" s="6">
        <f aca="true" t="shared" si="21" ref="E738:E754">C738+D738</f>
        <v>0.63</v>
      </c>
    </row>
    <row r="739" spans="1:5" s="20" customFormat="1" ht="23.25">
      <c r="A739" s="2">
        <v>5</v>
      </c>
      <c r="B739" s="3" t="s">
        <v>272</v>
      </c>
      <c r="C739" s="6">
        <v>0.47</v>
      </c>
      <c r="D739" s="6" t="s">
        <v>850</v>
      </c>
      <c r="E739" s="6">
        <f>C739</f>
        <v>0.47</v>
      </c>
    </row>
    <row r="740" spans="1:5" s="20" customFormat="1" ht="23.25">
      <c r="A740" s="2">
        <v>6</v>
      </c>
      <c r="B740" s="3" t="s">
        <v>273</v>
      </c>
      <c r="C740" s="6">
        <v>0.7</v>
      </c>
      <c r="D740" s="6">
        <v>0.03</v>
      </c>
      <c r="E740" s="6">
        <f t="shared" si="21"/>
        <v>0.73</v>
      </c>
    </row>
    <row r="741" spans="1:5" s="20" customFormat="1" ht="23.25">
      <c r="A741" s="2">
        <v>7</v>
      </c>
      <c r="B741" s="3" t="s">
        <v>274</v>
      </c>
      <c r="C741" s="6">
        <v>0.57</v>
      </c>
      <c r="D741" s="6">
        <v>0.01</v>
      </c>
      <c r="E741" s="6">
        <f t="shared" si="21"/>
        <v>0.58</v>
      </c>
    </row>
    <row r="742" spans="1:5" s="20" customFormat="1" ht="23.25">
      <c r="A742" s="2">
        <v>8</v>
      </c>
      <c r="B742" s="3" t="s">
        <v>452</v>
      </c>
      <c r="C742" s="6">
        <v>0.23</v>
      </c>
      <c r="D742" s="6" t="s">
        <v>850</v>
      </c>
      <c r="E742" s="6">
        <f>C742</f>
        <v>0.23</v>
      </c>
    </row>
    <row r="743" spans="1:5" s="20" customFormat="1" ht="23.25">
      <c r="A743" s="2">
        <v>9</v>
      </c>
      <c r="B743" s="3" t="s">
        <v>453</v>
      </c>
      <c r="C743" s="6">
        <v>0.4</v>
      </c>
      <c r="D743" s="6" t="s">
        <v>850</v>
      </c>
      <c r="E743" s="6">
        <f>C743</f>
        <v>0.4</v>
      </c>
    </row>
    <row r="744" spans="1:5" s="20" customFormat="1" ht="23.25">
      <c r="A744" s="2">
        <v>10</v>
      </c>
      <c r="B744" s="3" t="s">
        <v>454</v>
      </c>
      <c r="C744" s="6">
        <v>0.5</v>
      </c>
      <c r="D744" s="6">
        <v>0.01</v>
      </c>
      <c r="E744" s="6">
        <f t="shared" si="21"/>
        <v>0.51</v>
      </c>
    </row>
    <row r="745" spans="1:5" s="20" customFormat="1" ht="23.25">
      <c r="A745" s="2">
        <v>11</v>
      </c>
      <c r="B745" s="3" t="s">
        <v>455</v>
      </c>
      <c r="C745" s="6">
        <v>0.5</v>
      </c>
      <c r="D745" s="6" t="s">
        <v>850</v>
      </c>
      <c r="E745" s="6">
        <f>C745</f>
        <v>0.5</v>
      </c>
    </row>
    <row r="746" spans="1:5" s="20" customFormat="1" ht="23.25">
      <c r="A746" s="2">
        <v>12</v>
      </c>
      <c r="B746" s="3" t="s">
        <v>39</v>
      </c>
      <c r="C746" s="6">
        <v>0.81</v>
      </c>
      <c r="D746" s="6" t="s">
        <v>850</v>
      </c>
      <c r="E746" s="6">
        <f>C746</f>
        <v>0.81</v>
      </c>
    </row>
    <row r="747" spans="1:5" s="20" customFormat="1" ht="23.25">
      <c r="A747" s="2">
        <v>13</v>
      </c>
      <c r="B747" s="3" t="s">
        <v>40</v>
      </c>
      <c r="C747" s="6">
        <v>0.15</v>
      </c>
      <c r="D747" s="6" t="s">
        <v>850</v>
      </c>
      <c r="E747" s="6">
        <f>C747</f>
        <v>0.15</v>
      </c>
    </row>
    <row r="748" spans="1:5" s="20" customFormat="1" ht="23.25">
      <c r="A748" s="2">
        <v>14</v>
      </c>
      <c r="B748" s="3" t="s">
        <v>330</v>
      </c>
      <c r="C748" s="6">
        <v>0.43</v>
      </c>
      <c r="D748" s="6">
        <v>0.01</v>
      </c>
      <c r="E748" s="6">
        <f t="shared" si="21"/>
        <v>0.44</v>
      </c>
    </row>
    <row r="749" spans="1:5" s="20" customFormat="1" ht="23.25">
      <c r="A749" s="2">
        <v>15</v>
      </c>
      <c r="B749" s="3" t="s">
        <v>332</v>
      </c>
      <c r="C749" s="6">
        <v>0.65</v>
      </c>
      <c r="D749" s="6">
        <v>0.04</v>
      </c>
      <c r="E749" s="6">
        <f t="shared" si="21"/>
        <v>0.6900000000000001</v>
      </c>
    </row>
    <row r="750" spans="1:5" s="20" customFormat="1" ht="23.25">
      <c r="A750" s="2">
        <v>16</v>
      </c>
      <c r="B750" s="3" t="s">
        <v>41</v>
      </c>
      <c r="C750" s="6">
        <v>0.47</v>
      </c>
      <c r="D750" s="6">
        <v>0.01</v>
      </c>
      <c r="E750" s="6">
        <f t="shared" si="21"/>
        <v>0.48</v>
      </c>
    </row>
    <row r="751" spans="1:5" s="20" customFormat="1" ht="23.25">
      <c r="A751" s="2">
        <v>17</v>
      </c>
      <c r="B751" s="3" t="s">
        <v>42</v>
      </c>
      <c r="C751" s="6">
        <v>0.23</v>
      </c>
      <c r="D751" s="6">
        <v>0.01</v>
      </c>
      <c r="E751" s="6">
        <f t="shared" si="21"/>
        <v>0.24000000000000002</v>
      </c>
    </row>
    <row r="752" spans="1:5" s="20" customFormat="1" ht="23.25">
      <c r="A752" s="2">
        <v>18</v>
      </c>
      <c r="B752" s="3" t="s">
        <v>334</v>
      </c>
      <c r="C752" s="6">
        <v>0.37</v>
      </c>
      <c r="D752" s="6">
        <v>0.02</v>
      </c>
      <c r="E752" s="6">
        <f t="shared" si="21"/>
        <v>0.39</v>
      </c>
    </row>
    <row r="753" spans="1:5" s="20" customFormat="1" ht="23.25">
      <c r="A753" s="2">
        <v>19</v>
      </c>
      <c r="B753" s="3" t="s">
        <v>43</v>
      </c>
      <c r="C753" s="6">
        <v>2</v>
      </c>
      <c r="D753" s="6">
        <v>0.04</v>
      </c>
      <c r="E753" s="6">
        <f t="shared" si="21"/>
        <v>2.04</v>
      </c>
    </row>
    <row r="754" spans="1:5" s="20" customFormat="1" ht="23.25">
      <c r="A754" s="2">
        <v>20</v>
      </c>
      <c r="B754" s="3" t="s">
        <v>44</v>
      </c>
      <c r="C754" s="6">
        <v>0.89</v>
      </c>
      <c r="D754" s="6">
        <v>0.03</v>
      </c>
      <c r="E754" s="6">
        <f t="shared" si="21"/>
        <v>0.92</v>
      </c>
    </row>
    <row r="755" spans="1:5" s="20" customFormat="1" ht="23.25">
      <c r="A755" s="2">
        <v>21</v>
      </c>
      <c r="B755" s="3" t="s">
        <v>208</v>
      </c>
      <c r="C755" s="6">
        <v>0.26</v>
      </c>
      <c r="D755" s="6" t="s">
        <v>850</v>
      </c>
      <c r="E755" s="6">
        <f>C755</f>
        <v>0.26</v>
      </c>
    </row>
    <row r="756" spans="1:5" s="20" customFormat="1" ht="23.25">
      <c r="A756" s="2">
        <v>22</v>
      </c>
      <c r="B756" s="3" t="s">
        <v>45</v>
      </c>
      <c r="C756" s="6">
        <v>0.17</v>
      </c>
      <c r="D756" s="6">
        <v>0.07</v>
      </c>
      <c r="E756" s="6">
        <f>C756+D756</f>
        <v>0.24000000000000002</v>
      </c>
    </row>
    <row r="757" spans="1:5" s="20" customFormat="1" ht="23.25">
      <c r="A757" s="2">
        <v>23</v>
      </c>
      <c r="B757" s="3" t="s">
        <v>47</v>
      </c>
      <c r="C757" s="6">
        <v>0.09</v>
      </c>
      <c r="D757" s="6">
        <v>0.08</v>
      </c>
      <c r="E757" s="6">
        <f aca="true" t="shared" si="22" ref="E757:E769">C757+D757</f>
        <v>0.16999999999999998</v>
      </c>
    </row>
    <row r="758" spans="1:5" s="20" customFormat="1" ht="23.25">
      <c r="A758" s="2">
        <v>24</v>
      </c>
      <c r="B758" s="3" t="s">
        <v>599</v>
      </c>
      <c r="C758" s="6">
        <v>0.15</v>
      </c>
      <c r="D758" s="6">
        <v>0.21</v>
      </c>
      <c r="E758" s="6">
        <f t="shared" si="22"/>
        <v>0.36</v>
      </c>
    </row>
    <row r="759" spans="1:5" s="20" customFormat="1" ht="23.25">
      <c r="A759" s="2">
        <v>25</v>
      </c>
      <c r="B759" s="3" t="s">
        <v>3</v>
      </c>
      <c r="C759" s="6">
        <v>0.15</v>
      </c>
      <c r="D759" s="6">
        <v>0.07</v>
      </c>
      <c r="E759" s="6">
        <f t="shared" si="22"/>
        <v>0.22</v>
      </c>
    </row>
    <row r="760" spans="1:5" s="20" customFormat="1" ht="23.25">
      <c r="A760" s="2">
        <v>26</v>
      </c>
      <c r="B760" s="3" t="s">
        <v>600</v>
      </c>
      <c r="C760" s="6">
        <v>0.08</v>
      </c>
      <c r="D760" s="6">
        <v>0.88</v>
      </c>
      <c r="E760" s="6">
        <f>C760+D760</f>
        <v>0.96</v>
      </c>
    </row>
    <row r="761" spans="1:5" s="20" customFormat="1" ht="23.25">
      <c r="A761" s="2">
        <v>27</v>
      </c>
      <c r="B761" s="3" t="s">
        <v>601</v>
      </c>
      <c r="C761" s="6">
        <v>0.08</v>
      </c>
      <c r="D761" s="6">
        <v>0.89</v>
      </c>
      <c r="E761" s="6">
        <f>C761+D761</f>
        <v>0.97</v>
      </c>
    </row>
    <row r="762" spans="1:5" s="20" customFormat="1" ht="23.25">
      <c r="A762" s="2">
        <v>28</v>
      </c>
      <c r="B762" s="3" t="s">
        <v>4</v>
      </c>
      <c r="C762" s="6">
        <v>0.15</v>
      </c>
      <c r="D762" s="6">
        <v>0.18</v>
      </c>
      <c r="E762" s="6">
        <f t="shared" si="22"/>
        <v>0.32999999999999996</v>
      </c>
    </row>
    <row r="763" spans="1:5" s="20" customFormat="1" ht="23.25">
      <c r="A763" s="2">
        <v>29</v>
      </c>
      <c r="B763" s="3" t="s">
        <v>5</v>
      </c>
      <c r="C763" s="6">
        <v>0.21</v>
      </c>
      <c r="D763" s="6">
        <v>0.18</v>
      </c>
      <c r="E763" s="6">
        <f t="shared" si="22"/>
        <v>0.39</v>
      </c>
    </row>
    <row r="764" spans="1:5" s="20" customFormat="1" ht="23.25">
      <c r="A764" s="2">
        <v>30</v>
      </c>
      <c r="B764" s="3" t="s">
        <v>6</v>
      </c>
      <c r="C764" s="6">
        <v>0.1</v>
      </c>
      <c r="D764" s="6">
        <v>0.22</v>
      </c>
      <c r="E764" s="6">
        <f t="shared" si="22"/>
        <v>0.32</v>
      </c>
    </row>
    <row r="765" spans="1:5" s="20" customFormat="1" ht="23.25">
      <c r="A765" s="2">
        <v>31</v>
      </c>
      <c r="B765" s="3" t="s">
        <v>729</v>
      </c>
      <c r="C765" s="6">
        <v>0.09</v>
      </c>
      <c r="D765" s="6">
        <v>0.07</v>
      </c>
      <c r="E765" s="6">
        <f t="shared" si="22"/>
        <v>0.16</v>
      </c>
    </row>
    <row r="766" spans="1:5" s="20" customFormat="1" ht="23.25">
      <c r="A766" s="2">
        <v>32</v>
      </c>
      <c r="B766" s="3" t="s">
        <v>730</v>
      </c>
      <c r="C766" s="6">
        <v>0.09</v>
      </c>
      <c r="D766" s="6">
        <v>0.07</v>
      </c>
      <c r="E766" s="6">
        <f t="shared" si="22"/>
        <v>0.16</v>
      </c>
    </row>
    <row r="767" spans="1:5" s="20" customFormat="1" ht="46.5">
      <c r="A767" s="2">
        <v>33</v>
      </c>
      <c r="B767" s="3" t="s">
        <v>731</v>
      </c>
      <c r="C767" s="6">
        <v>0.15</v>
      </c>
      <c r="D767" s="6">
        <v>0.07</v>
      </c>
      <c r="E767" s="6">
        <f t="shared" si="22"/>
        <v>0.22</v>
      </c>
    </row>
    <row r="768" spans="1:5" s="20" customFormat="1" ht="23.25">
      <c r="A768" s="2">
        <v>34</v>
      </c>
      <c r="B768" s="3" t="s">
        <v>847</v>
      </c>
      <c r="C768" s="6">
        <v>0.34</v>
      </c>
      <c r="D768" s="6">
        <v>0.07</v>
      </c>
      <c r="E768" s="6">
        <f t="shared" si="22"/>
        <v>0.41000000000000003</v>
      </c>
    </row>
    <row r="769" spans="1:5" s="20" customFormat="1" ht="23.25">
      <c r="A769" s="2">
        <v>35</v>
      </c>
      <c r="B769" s="3" t="s">
        <v>848</v>
      </c>
      <c r="C769" s="6">
        <v>0.26</v>
      </c>
      <c r="D769" s="6">
        <v>0.22</v>
      </c>
      <c r="E769" s="6">
        <f t="shared" si="22"/>
        <v>0.48</v>
      </c>
    </row>
    <row r="770" spans="1:5" s="20" customFormat="1" ht="23.25">
      <c r="A770" s="2">
        <v>36</v>
      </c>
      <c r="B770" s="3" t="s">
        <v>78</v>
      </c>
      <c r="C770" s="6">
        <v>0.22</v>
      </c>
      <c r="D770" s="6" t="s">
        <v>850</v>
      </c>
      <c r="E770" s="6">
        <f>C770</f>
        <v>0.22</v>
      </c>
    </row>
    <row r="771" spans="1:5" s="20" customFormat="1" ht="23.25">
      <c r="A771" s="2">
        <v>37</v>
      </c>
      <c r="B771" s="3" t="s">
        <v>170</v>
      </c>
      <c r="C771" s="6">
        <v>3.48</v>
      </c>
      <c r="D771" s="6">
        <v>2.86</v>
      </c>
      <c r="E771" s="6">
        <f>C771+D771</f>
        <v>6.34</v>
      </c>
    </row>
    <row r="772" spans="1:5" s="20" customFormat="1" ht="23.25">
      <c r="A772" s="2">
        <v>38</v>
      </c>
      <c r="B772" s="3" t="s">
        <v>168</v>
      </c>
      <c r="C772" s="6">
        <v>0.13</v>
      </c>
      <c r="D772" s="6">
        <v>0.53</v>
      </c>
      <c r="E772" s="6">
        <f>C772+D772</f>
        <v>0.66</v>
      </c>
    </row>
    <row r="773" spans="1:5" s="20" customFormat="1" ht="23.25">
      <c r="A773" s="2">
        <v>39</v>
      </c>
      <c r="B773" s="3" t="s">
        <v>591</v>
      </c>
      <c r="C773" s="6">
        <v>0.84</v>
      </c>
      <c r="D773" s="6">
        <v>0.1</v>
      </c>
      <c r="E773" s="6">
        <f>C773+D773</f>
        <v>0.94</v>
      </c>
    </row>
    <row r="774" spans="1:5" s="20" customFormat="1" ht="23.25">
      <c r="A774" s="2">
        <v>40</v>
      </c>
      <c r="B774" s="3" t="s">
        <v>592</v>
      </c>
      <c r="C774" s="6">
        <v>1.09</v>
      </c>
      <c r="D774" s="6">
        <v>0.06</v>
      </c>
      <c r="E774" s="6">
        <f>C774+D774</f>
        <v>1.1500000000000001</v>
      </c>
    </row>
    <row r="775" spans="1:5" s="20" customFormat="1" ht="23.25">
      <c r="A775" s="2">
        <v>41</v>
      </c>
      <c r="B775" s="3" t="s">
        <v>360</v>
      </c>
      <c r="C775" s="6" t="s">
        <v>850</v>
      </c>
      <c r="D775" s="6">
        <v>0.19</v>
      </c>
      <c r="E775" s="6">
        <f>D775</f>
        <v>0.19</v>
      </c>
    </row>
    <row r="776" spans="1:5" s="20" customFormat="1" ht="23.25">
      <c r="A776" s="2">
        <v>42</v>
      </c>
      <c r="B776" s="3" t="s">
        <v>362</v>
      </c>
      <c r="C776" s="6">
        <v>0.26</v>
      </c>
      <c r="D776" s="6">
        <v>1.81</v>
      </c>
      <c r="E776" s="6">
        <f>C776+D776</f>
        <v>2.0700000000000003</v>
      </c>
    </row>
    <row r="777" spans="1:5" s="20" customFormat="1" ht="23.25">
      <c r="A777" s="2">
        <v>43</v>
      </c>
      <c r="B777" s="3" t="s">
        <v>363</v>
      </c>
      <c r="C777" s="6">
        <v>0.14</v>
      </c>
      <c r="D777" s="6">
        <v>0.24</v>
      </c>
      <c r="E777" s="6">
        <f aca="true" t="shared" si="23" ref="E777:E802">C777+D777</f>
        <v>0.38</v>
      </c>
    </row>
    <row r="778" spans="1:5" s="20" customFormat="1" ht="23.25">
      <c r="A778" s="2">
        <v>44</v>
      </c>
      <c r="B778" s="3" t="s">
        <v>364</v>
      </c>
      <c r="C778" s="6">
        <v>0.14</v>
      </c>
      <c r="D778" s="6">
        <v>0.31</v>
      </c>
      <c r="E778" s="6">
        <f t="shared" si="23"/>
        <v>0.45</v>
      </c>
    </row>
    <row r="779" spans="1:5" s="20" customFormat="1" ht="23.25">
      <c r="A779" s="2">
        <v>45</v>
      </c>
      <c r="B779" s="3" t="s">
        <v>365</v>
      </c>
      <c r="C779" s="6">
        <v>0.09</v>
      </c>
      <c r="D779" s="6">
        <v>0.21</v>
      </c>
      <c r="E779" s="6">
        <f t="shared" si="23"/>
        <v>0.3</v>
      </c>
    </row>
    <row r="780" spans="1:5" s="20" customFormat="1" ht="23.25">
      <c r="A780" s="2">
        <v>46</v>
      </c>
      <c r="B780" s="3" t="s">
        <v>6</v>
      </c>
      <c r="C780" s="6">
        <v>0.1</v>
      </c>
      <c r="D780" s="6">
        <v>0.22</v>
      </c>
      <c r="E780" s="6">
        <f t="shared" si="23"/>
        <v>0.32</v>
      </c>
    </row>
    <row r="781" spans="1:5" s="20" customFormat="1" ht="23.25">
      <c r="A781" s="2">
        <v>47</v>
      </c>
      <c r="B781" s="3" t="s">
        <v>366</v>
      </c>
      <c r="C781" s="6">
        <v>0.14</v>
      </c>
      <c r="D781" s="6">
        <v>0.25</v>
      </c>
      <c r="E781" s="6">
        <f t="shared" si="23"/>
        <v>0.39</v>
      </c>
    </row>
    <row r="782" spans="1:5" s="20" customFormat="1" ht="23.25">
      <c r="A782" s="2">
        <v>48</v>
      </c>
      <c r="B782" s="3" t="s">
        <v>367</v>
      </c>
      <c r="C782" s="6">
        <v>0.09</v>
      </c>
      <c r="D782" s="6">
        <v>1.13</v>
      </c>
      <c r="E782" s="6">
        <f t="shared" si="23"/>
        <v>1.22</v>
      </c>
    </row>
    <row r="783" spans="1:5" s="20" customFormat="1" ht="23.25">
      <c r="A783" s="2">
        <v>49</v>
      </c>
      <c r="B783" s="3" t="s">
        <v>368</v>
      </c>
      <c r="C783" s="6">
        <v>0.09</v>
      </c>
      <c r="D783" s="6">
        <v>0.99</v>
      </c>
      <c r="E783" s="6">
        <f t="shared" si="23"/>
        <v>1.08</v>
      </c>
    </row>
    <row r="784" spans="1:5" s="20" customFormat="1" ht="46.5">
      <c r="A784" s="2">
        <v>50</v>
      </c>
      <c r="B784" s="3" t="s">
        <v>1006</v>
      </c>
      <c r="C784" s="6">
        <f>0.41+0.41</f>
        <v>0.82</v>
      </c>
      <c r="D784" s="6">
        <v>0</v>
      </c>
      <c r="E784" s="6">
        <f t="shared" si="23"/>
        <v>0.82</v>
      </c>
    </row>
    <row r="785" spans="1:5" s="20" customFormat="1" ht="69.75">
      <c r="A785" s="2">
        <v>51</v>
      </c>
      <c r="B785" s="3" t="s">
        <v>1015</v>
      </c>
      <c r="C785" s="6">
        <f aca="true" t="shared" si="24" ref="C785:C795">0.27</f>
        <v>0.27</v>
      </c>
      <c r="D785" s="6">
        <v>0.08</v>
      </c>
      <c r="E785" s="6">
        <f t="shared" si="23"/>
        <v>0.35000000000000003</v>
      </c>
    </row>
    <row r="786" spans="1:5" s="20" customFormat="1" ht="69.75">
      <c r="A786" s="2">
        <v>52</v>
      </c>
      <c r="B786" s="3" t="s">
        <v>1014</v>
      </c>
      <c r="C786" s="6">
        <f t="shared" si="24"/>
        <v>0.27</v>
      </c>
      <c r="D786" s="6">
        <v>0.08</v>
      </c>
      <c r="E786" s="6">
        <f t="shared" si="23"/>
        <v>0.35000000000000003</v>
      </c>
    </row>
    <row r="787" spans="1:5" s="20" customFormat="1" ht="69.75">
      <c r="A787" s="2">
        <v>53</v>
      </c>
      <c r="B787" s="3" t="s">
        <v>1013</v>
      </c>
      <c r="C787" s="6">
        <f t="shared" si="24"/>
        <v>0.27</v>
      </c>
      <c r="D787" s="6">
        <v>0.39</v>
      </c>
      <c r="E787" s="6">
        <f t="shared" si="23"/>
        <v>0.66</v>
      </c>
    </row>
    <row r="788" spans="1:5" s="20" customFormat="1" ht="23.25">
      <c r="A788" s="2">
        <v>54</v>
      </c>
      <c r="B788" s="3" t="s">
        <v>46</v>
      </c>
      <c r="C788" s="6">
        <f>0.27</f>
        <v>0.27</v>
      </c>
      <c r="D788" s="6">
        <v>0.03</v>
      </c>
      <c r="E788" s="6">
        <f t="shared" si="23"/>
        <v>0.30000000000000004</v>
      </c>
    </row>
    <row r="789" spans="1:5" s="20" customFormat="1" ht="46.5">
      <c r="A789" s="2">
        <v>55</v>
      </c>
      <c r="B789" s="3" t="s">
        <v>1019</v>
      </c>
      <c r="C789" s="6">
        <f t="shared" si="24"/>
        <v>0.27</v>
      </c>
      <c r="D789" s="6">
        <v>0.12</v>
      </c>
      <c r="E789" s="6">
        <f t="shared" si="23"/>
        <v>0.39</v>
      </c>
    </row>
    <row r="790" spans="1:5" s="20" customFormat="1" ht="46.5">
      <c r="A790" s="2">
        <v>56</v>
      </c>
      <c r="B790" s="3" t="s">
        <v>1020</v>
      </c>
      <c r="C790" s="6">
        <f t="shared" si="24"/>
        <v>0.27</v>
      </c>
      <c r="D790" s="6">
        <v>0.17</v>
      </c>
      <c r="E790" s="6">
        <f t="shared" si="23"/>
        <v>0.44000000000000006</v>
      </c>
    </row>
    <row r="791" spans="1:5" s="20" customFormat="1" ht="46.5">
      <c r="A791" s="2">
        <v>57</v>
      </c>
      <c r="B791" s="3" t="s">
        <v>1008</v>
      </c>
      <c r="C791" s="6">
        <f>0.28+0.36</f>
        <v>0.64</v>
      </c>
      <c r="D791" s="6">
        <v>0.11</v>
      </c>
      <c r="E791" s="6">
        <f t="shared" si="23"/>
        <v>0.75</v>
      </c>
    </row>
    <row r="792" spans="1:5" s="20" customFormat="1" ht="46.5">
      <c r="A792" s="2">
        <v>58</v>
      </c>
      <c r="B792" s="3" t="s">
        <v>1009</v>
      </c>
      <c r="C792" s="6">
        <f>0.27</f>
        <v>0.27</v>
      </c>
      <c r="D792" s="6">
        <v>0.11</v>
      </c>
      <c r="E792" s="6">
        <f t="shared" si="23"/>
        <v>0.38</v>
      </c>
    </row>
    <row r="793" spans="1:5" s="20" customFormat="1" ht="46.5">
      <c r="A793" s="2">
        <v>59</v>
      </c>
      <c r="B793" s="3" t="s">
        <v>1011</v>
      </c>
      <c r="C793" s="6">
        <f t="shared" si="24"/>
        <v>0.27</v>
      </c>
      <c r="D793" s="6">
        <v>0.11</v>
      </c>
      <c r="E793" s="6">
        <f t="shared" si="23"/>
        <v>0.38</v>
      </c>
    </row>
    <row r="794" spans="1:5" s="20" customFormat="1" ht="69.75">
      <c r="A794" s="2">
        <v>60</v>
      </c>
      <c r="B794" s="3" t="s">
        <v>1010</v>
      </c>
      <c r="C794" s="6">
        <f>0.27</f>
        <v>0.27</v>
      </c>
      <c r="D794" s="6">
        <f>0.11+0.6+1.84</f>
        <v>2.55</v>
      </c>
      <c r="E794" s="6">
        <f t="shared" si="23"/>
        <v>2.82</v>
      </c>
    </row>
    <row r="795" spans="1:5" s="20" customFormat="1" ht="46.5">
      <c r="A795" s="2">
        <v>61</v>
      </c>
      <c r="B795" s="3" t="s">
        <v>1012</v>
      </c>
      <c r="C795" s="6">
        <f t="shared" si="24"/>
        <v>0.27</v>
      </c>
      <c r="D795" s="6">
        <v>0.22</v>
      </c>
      <c r="E795" s="6">
        <f t="shared" si="23"/>
        <v>0.49</v>
      </c>
    </row>
    <row r="796" spans="1:5" s="20" customFormat="1" ht="46.5">
      <c r="A796" s="2">
        <v>62</v>
      </c>
      <c r="B796" s="3" t="s">
        <v>1007</v>
      </c>
      <c r="C796" s="6">
        <f>0.27</f>
        <v>0.27</v>
      </c>
      <c r="D796" s="6">
        <v>0.11</v>
      </c>
      <c r="E796" s="6">
        <f t="shared" si="23"/>
        <v>0.38</v>
      </c>
    </row>
    <row r="797" spans="1:5" s="20" customFormat="1" ht="23.25">
      <c r="A797" s="2">
        <v>63</v>
      </c>
      <c r="B797" s="3" t="s">
        <v>1005</v>
      </c>
      <c r="C797" s="6">
        <f>0.28+0.69</f>
        <v>0.97</v>
      </c>
      <c r="D797" s="6">
        <v>2.49</v>
      </c>
      <c r="E797" s="6">
        <f t="shared" si="23"/>
        <v>3.46</v>
      </c>
    </row>
    <row r="798" spans="1:5" s="20" customFormat="1" ht="69.75">
      <c r="A798" s="2">
        <v>64</v>
      </c>
      <c r="B798" s="3" t="s">
        <v>1022</v>
      </c>
      <c r="C798" s="6">
        <f>0.28+0.55+1.74+0.28</f>
        <v>2.8500000000000005</v>
      </c>
      <c r="D798" s="6">
        <v>0.04</v>
      </c>
      <c r="E798" s="6">
        <f t="shared" si="23"/>
        <v>2.8900000000000006</v>
      </c>
    </row>
    <row r="799" spans="1:5" s="20" customFormat="1" ht="69.75">
      <c r="A799" s="2">
        <v>65</v>
      </c>
      <c r="B799" s="3" t="s">
        <v>1023</v>
      </c>
      <c r="C799" s="6">
        <f>0.28+0.55+0.55+0.28+0.34+0.07</f>
        <v>2.07</v>
      </c>
      <c r="D799" s="6">
        <v>0.04</v>
      </c>
      <c r="E799" s="6">
        <f t="shared" si="23"/>
        <v>2.11</v>
      </c>
    </row>
    <row r="800" spans="1:5" s="20" customFormat="1" ht="69.75">
      <c r="A800" s="2">
        <v>66</v>
      </c>
      <c r="B800" s="3" t="s">
        <v>1024</v>
      </c>
      <c r="C800" s="6">
        <f>0.28+0.64+0.28</f>
        <v>1.2000000000000002</v>
      </c>
      <c r="D800" s="6">
        <v>0.04</v>
      </c>
      <c r="E800" s="6">
        <f t="shared" si="23"/>
        <v>1.2400000000000002</v>
      </c>
    </row>
    <row r="801" spans="1:5" s="20" customFormat="1" ht="69.75">
      <c r="A801" s="2">
        <v>67</v>
      </c>
      <c r="B801" s="3" t="s">
        <v>1025</v>
      </c>
      <c r="C801" s="6">
        <f>0.28+0.64+0.28+0.34+0.07</f>
        <v>1.6100000000000003</v>
      </c>
      <c r="D801" s="6">
        <v>0.04</v>
      </c>
      <c r="E801" s="6">
        <f t="shared" si="23"/>
        <v>1.6500000000000004</v>
      </c>
    </row>
    <row r="802" spans="1:5" s="20" customFormat="1" ht="46.5">
      <c r="A802" s="2">
        <v>68</v>
      </c>
      <c r="B802" s="3" t="s">
        <v>1026</v>
      </c>
      <c r="C802" s="6">
        <f>0.28+0.28+0.91</f>
        <v>1.4700000000000002</v>
      </c>
      <c r="D802" s="6">
        <v>10.05</v>
      </c>
      <c r="E802" s="6">
        <f t="shared" si="23"/>
        <v>11.520000000000001</v>
      </c>
    </row>
    <row r="803" spans="1:5" s="20" customFormat="1" ht="26.25">
      <c r="A803" s="37" t="s">
        <v>972</v>
      </c>
      <c r="B803" s="38"/>
      <c r="C803" s="38"/>
      <c r="D803" s="38"/>
      <c r="E803" s="39"/>
    </row>
    <row r="804" spans="1:5" s="20" customFormat="1" ht="23.25">
      <c r="A804" s="2" t="s">
        <v>77</v>
      </c>
      <c r="B804" s="3" t="s">
        <v>973</v>
      </c>
      <c r="C804" s="6">
        <f>0.14+0.03+(0.17*5/100)</f>
        <v>0.17850000000000002</v>
      </c>
      <c r="D804" s="6">
        <v>0.43</v>
      </c>
      <c r="E804" s="6">
        <f aca="true" t="shared" si="25" ref="E804:E813">C804+D804</f>
        <v>0.6085</v>
      </c>
    </row>
    <row r="805" spans="1:5" s="20" customFormat="1" ht="24.75" customHeight="1">
      <c r="A805" s="2" t="s">
        <v>446</v>
      </c>
      <c r="B805" s="3" t="s">
        <v>974</v>
      </c>
      <c r="C805" s="6">
        <f aca="true" t="shared" si="26" ref="C805:C813">0.12+0.14+(0.26*5/100)</f>
        <v>0.273</v>
      </c>
      <c r="D805" s="6">
        <v>0.82</v>
      </c>
      <c r="E805" s="6">
        <f>C805+D805</f>
        <v>1.093</v>
      </c>
    </row>
    <row r="806" spans="1:5" s="20" customFormat="1" ht="46.5">
      <c r="A806" s="2" t="s">
        <v>250</v>
      </c>
      <c r="B806" s="3" t="s">
        <v>975</v>
      </c>
      <c r="C806" s="6">
        <f t="shared" si="26"/>
        <v>0.273</v>
      </c>
      <c r="D806" s="6">
        <v>0.76</v>
      </c>
      <c r="E806" s="6">
        <f t="shared" si="25"/>
        <v>1.033</v>
      </c>
    </row>
    <row r="807" spans="1:5" s="20" customFormat="1" ht="23.25">
      <c r="A807" s="2" t="s">
        <v>325</v>
      </c>
      <c r="B807" s="3" t="s">
        <v>976</v>
      </c>
      <c r="C807" s="6">
        <f t="shared" si="26"/>
        <v>0.273</v>
      </c>
      <c r="D807" s="6">
        <v>0.79</v>
      </c>
      <c r="E807" s="6">
        <f t="shared" si="25"/>
        <v>1.0630000000000002</v>
      </c>
    </row>
    <row r="808" spans="1:5" s="20" customFormat="1" ht="23.25">
      <c r="A808" s="2" t="s">
        <v>327</v>
      </c>
      <c r="B808" s="3" t="s">
        <v>977</v>
      </c>
      <c r="C808" s="6">
        <f t="shared" si="26"/>
        <v>0.273</v>
      </c>
      <c r="D808" s="6">
        <v>0.76</v>
      </c>
      <c r="E808" s="6">
        <f t="shared" si="25"/>
        <v>1.033</v>
      </c>
    </row>
    <row r="809" spans="1:5" s="20" customFormat="1" ht="46.5">
      <c r="A809" s="2" t="s">
        <v>329</v>
      </c>
      <c r="B809" s="3" t="s">
        <v>978</v>
      </c>
      <c r="C809" s="6">
        <f t="shared" si="26"/>
        <v>0.273</v>
      </c>
      <c r="D809" s="6">
        <v>1.17</v>
      </c>
      <c r="E809" s="6">
        <f t="shared" si="25"/>
        <v>1.443</v>
      </c>
    </row>
    <row r="810" spans="1:5" s="20" customFormat="1" ht="69.75">
      <c r="A810" s="2" t="s">
        <v>331</v>
      </c>
      <c r="B810" s="3" t="s">
        <v>979</v>
      </c>
      <c r="C810" s="6">
        <f t="shared" si="26"/>
        <v>0.273</v>
      </c>
      <c r="D810" s="6">
        <v>1.17</v>
      </c>
      <c r="E810" s="6">
        <f t="shared" si="25"/>
        <v>1.443</v>
      </c>
    </row>
    <row r="811" spans="1:5" s="20" customFormat="1" ht="69.75">
      <c r="A811" s="2" t="s">
        <v>333</v>
      </c>
      <c r="B811" s="3" t="s">
        <v>980</v>
      </c>
      <c r="C811" s="6">
        <f t="shared" si="26"/>
        <v>0.273</v>
      </c>
      <c r="D811" s="6">
        <v>1.55</v>
      </c>
      <c r="E811" s="6">
        <f t="shared" si="25"/>
        <v>1.823</v>
      </c>
    </row>
    <row r="812" spans="1:5" s="20" customFormat="1" ht="69.75">
      <c r="A812" s="2" t="s">
        <v>335</v>
      </c>
      <c r="B812" s="3" t="s">
        <v>981</v>
      </c>
      <c r="C812" s="6">
        <f t="shared" si="26"/>
        <v>0.273</v>
      </c>
      <c r="D812" s="6">
        <v>1.52</v>
      </c>
      <c r="E812" s="6">
        <f t="shared" si="25"/>
        <v>1.7930000000000001</v>
      </c>
    </row>
    <row r="813" spans="1:5" s="20" customFormat="1" ht="76.5" customHeight="1">
      <c r="A813" s="2" t="s">
        <v>337</v>
      </c>
      <c r="B813" s="3" t="s">
        <v>982</v>
      </c>
      <c r="C813" s="6">
        <f t="shared" si="26"/>
        <v>0.273</v>
      </c>
      <c r="D813" s="6">
        <v>1.9</v>
      </c>
      <c r="E813" s="6">
        <f t="shared" si="25"/>
        <v>2.173</v>
      </c>
    </row>
    <row r="814" spans="1:5" s="20" customFormat="1" ht="26.25">
      <c r="A814" s="37" t="s">
        <v>79</v>
      </c>
      <c r="B814" s="38"/>
      <c r="C814" s="38"/>
      <c r="D814" s="38"/>
      <c r="E814" s="39"/>
    </row>
    <row r="815" spans="1:5" s="20" customFormat="1" ht="23.25">
      <c r="A815" s="2" t="s">
        <v>618</v>
      </c>
      <c r="B815" s="3" t="s">
        <v>80</v>
      </c>
      <c r="C815" s="6">
        <v>1.2</v>
      </c>
      <c r="D815" s="6">
        <v>0</v>
      </c>
      <c r="E815" s="6">
        <f>C815+D815</f>
        <v>1.2</v>
      </c>
    </row>
    <row r="816" spans="1:5" s="20" customFormat="1" ht="23.25">
      <c r="A816" s="2" t="s">
        <v>623</v>
      </c>
      <c r="B816" s="3" t="s">
        <v>307</v>
      </c>
      <c r="C816" s="6">
        <v>1.2</v>
      </c>
      <c r="D816" s="6">
        <v>0</v>
      </c>
      <c r="E816" s="6">
        <f aca="true" t="shared" si="27" ref="E816:E835">C816+D816</f>
        <v>1.2</v>
      </c>
    </row>
    <row r="817" spans="1:5" s="20" customFormat="1" ht="23.25">
      <c r="A817" s="2" t="s">
        <v>625</v>
      </c>
      <c r="B817" s="3" t="s">
        <v>81</v>
      </c>
      <c r="C817" s="6">
        <v>1.2</v>
      </c>
      <c r="D817" s="6">
        <v>0</v>
      </c>
      <c r="E817" s="6">
        <f t="shared" si="27"/>
        <v>1.2</v>
      </c>
    </row>
    <row r="818" spans="1:5" s="20" customFormat="1" ht="23.25">
      <c r="A818" s="2" t="s">
        <v>258</v>
      </c>
      <c r="B818" s="3" t="s">
        <v>82</v>
      </c>
      <c r="C818" s="6">
        <v>1.08</v>
      </c>
      <c r="D818" s="6">
        <v>0</v>
      </c>
      <c r="E818" s="6">
        <f t="shared" si="27"/>
        <v>1.08</v>
      </c>
    </row>
    <row r="819" spans="1:5" s="20" customFormat="1" ht="23.25">
      <c r="A819" s="2" t="s">
        <v>438</v>
      </c>
      <c r="B819" s="3" t="s">
        <v>83</v>
      </c>
      <c r="C819" s="6">
        <v>1.08</v>
      </c>
      <c r="D819" s="6">
        <v>0</v>
      </c>
      <c r="E819" s="6">
        <f t="shared" si="27"/>
        <v>1.08</v>
      </c>
    </row>
    <row r="820" spans="1:5" s="20" customFormat="1" ht="23.25">
      <c r="A820" s="2" t="s">
        <v>441</v>
      </c>
      <c r="B820" s="3" t="s">
        <v>84</v>
      </c>
      <c r="C820" s="6">
        <v>1.32</v>
      </c>
      <c r="D820" s="6">
        <v>0.01</v>
      </c>
      <c r="E820" s="6">
        <f t="shared" si="27"/>
        <v>1.33</v>
      </c>
    </row>
    <row r="821" spans="1:5" s="20" customFormat="1" ht="46.5">
      <c r="A821" s="2" t="s">
        <v>260</v>
      </c>
      <c r="B821" s="3" t="s">
        <v>16</v>
      </c>
      <c r="C821" s="6">
        <v>1.44</v>
      </c>
      <c r="D821" s="6">
        <v>0</v>
      </c>
      <c r="E821" s="6">
        <f t="shared" si="27"/>
        <v>1.44</v>
      </c>
    </row>
    <row r="822" spans="1:5" s="20" customFormat="1" ht="23.25">
      <c r="A822" s="2" t="s">
        <v>261</v>
      </c>
      <c r="B822" s="3" t="s">
        <v>85</v>
      </c>
      <c r="C822" s="6">
        <v>1.32</v>
      </c>
      <c r="D822" s="6">
        <v>0.16</v>
      </c>
      <c r="E822" s="6">
        <f t="shared" si="27"/>
        <v>1.48</v>
      </c>
    </row>
    <row r="823" spans="1:5" s="20" customFormat="1" ht="23.25">
      <c r="A823" s="2" t="s">
        <v>263</v>
      </c>
      <c r="B823" s="3" t="s">
        <v>2</v>
      </c>
      <c r="C823" s="6">
        <v>1.92</v>
      </c>
      <c r="D823" s="6">
        <v>0.16</v>
      </c>
      <c r="E823" s="6">
        <f t="shared" si="27"/>
        <v>2.08</v>
      </c>
    </row>
    <row r="824" spans="1:5" s="20" customFormat="1" ht="23.25">
      <c r="A824" s="2" t="s">
        <v>264</v>
      </c>
      <c r="B824" s="3" t="s">
        <v>86</v>
      </c>
      <c r="C824" s="6">
        <v>1.44</v>
      </c>
      <c r="D824" s="6">
        <v>0.16</v>
      </c>
      <c r="E824" s="6">
        <f t="shared" si="27"/>
        <v>1.5999999999999999</v>
      </c>
    </row>
    <row r="825" spans="1:5" s="20" customFormat="1" ht="46.5">
      <c r="A825" s="2" t="s">
        <v>265</v>
      </c>
      <c r="B825" s="3" t="s">
        <v>298</v>
      </c>
      <c r="C825" s="6">
        <v>1.44</v>
      </c>
      <c r="D825" s="6">
        <v>0</v>
      </c>
      <c r="E825" s="6">
        <f t="shared" si="27"/>
        <v>1.44</v>
      </c>
    </row>
    <row r="826" spans="1:5" s="20" customFormat="1" ht="23.25">
      <c r="A826" s="2" t="s">
        <v>266</v>
      </c>
      <c r="B826" s="3" t="s">
        <v>87</v>
      </c>
      <c r="C826" s="6">
        <v>1.8</v>
      </c>
      <c r="D826" s="6">
        <v>0.23</v>
      </c>
      <c r="E826" s="6">
        <f t="shared" si="27"/>
        <v>2.0300000000000002</v>
      </c>
    </row>
    <row r="827" spans="1:5" s="20" customFormat="1" ht="23.25">
      <c r="A827" s="2" t="s">
        <v>267</v>
      </c>
      <c r="B827" s="3" t="s">
        <v>88</v>
      </c>
      <c r="C827" s="6">
        <v>1.56</v>
      </c>
      <c r="D827" s="6">
        <v>0.14</v>
      </c>
      <c r="E827" s="6">
        <f t="shared" si="27"/>
        <v>1.7000000000000002</v>
      </c>
    </row>
    <row r="828" spans="1:5" s="20" customFormat="1" ht="46.5">
      <c r="A828" s="2" t="s">
        <v>268</v>
      </c>
      <c r="B828" s="3" t="s">
        <v>89</v>
      </c>
      <c r="C828" s="6">
        <v>2.04</v>
      </c>
      <c r="D828" s="6">
        <v>0</v>
      </c>
      <c r="E828" s="6">
        <f t="shared" si="27"/>
        <v>2.04</v>
      </c>
    </row>
    <row r="829" spans="1:5" s="20" customFormat="1" ht="23.25">
      <c r="A829" s="2" t="s">
        <v>269</v>
      </c>
      <c r="B829" s="3" t="s">
        <v>236</v>
      </c>
      <c r="C829" s="6">
        <v>0.54</v>
      </c>
      <c r="D829" s="6">
        <v>0</v>
      </c>
      <c r="E829" s="6">
        <f t="shared" si="27"/>
        <v>0.54</v>
      </c>
    </row>
    <row r="830" spans="1:5" s="20" customFormat="1" ht="23.25">
      <c r="A830" s="2" t="s">
        <v>629</v>
      </c>
      <c r="B830" s="3" t="s">
        <v>90</v>
      </c>
      <c r="C830" s="6">
        <v>1.05</v>
      </c>
      <c r="D830" s="6">
        <v>0.01</v>
      </c>
      <c r="E830" s="6">
        <f t="shared" si="27"/>
        <v>1.06</v>
      </c>
    </row>
    <row r="831" spans="1:5" s="20" customFormat="1" ht="23.25">
      <c r="A831" s="2" t="s">
        <v>631</v>
      </c>
      <c r="B831" s="3" t="s">
        <v>91</v>
      </c>
      <c r="C831" s="6">
        <v>0.24</v>
      </c>
      <c r="D831" s="6">
        <v>0</v>
      </c>
      <c r="E831" s="6">
        <f t="shared" si="27"/>
        <v>0.24</v>
      </c>
    </row>
    <row r="832" spans="1:5" s="20" customFormat="1" ht="23.25">
      <c r="A832" s="2" t="s">
        <v>92</v>
      </c>
      <c r="B832" s="3" t="s">
        <v>93</v>
      </c>
      <c r="C832" s="6">
        <v>0.36</v>
      </c>
      <c r="D832" s="6">
        <v>0.01</v>
      </c>
      <c r="E832" s="6">
        <f t="shared" si="27"/>
        <v>0.37</v>
      </c>
    </row>
    <row r="833" spans="1:5" s="20" customFormat="1" ht="23.25">
      <c r="A833" s="2" t="s">
        <v>94</v>
      </c>
      <c r="B833" s="3" t="s">
        <v>95</v>
      </c>
      <c r="C833" s="6">
        <v>3.12</v>
      </c>
      <c r="D833" s="6">
        <v>0</v>
      </c>
      <c r="E833" s="6">
        <f t="shared" si="27"/>
        <v>3.12</v>
      </c>
    </row>
    <row r="834" spans="1:5" s="20" customFormat="1" ht="23.25">
      <c r="A834" s="2" t="s">
        <v>96</v>
      </c>
      <c r="B834" s="3" t="s">
        <v>97</v>
      </c>
      <c r="C834" s="6">
        <v>1.2</v>
      </c>
      <c r="D834" s="6">
        <v>0.01</v>
      </c>
      <c r="E834" s="6">
        <f t="shared" si="27"/>
        <v>1.21</v>
      </c>
    </row>
    <row r="835" spans="1:5" s="20" customFormat="1" ht="23.25">
      <c r="A835" s="2" t="s">
        <v>98</v>
      </c>
      <c r="B835" s="3" t="s">
        <v>99</v>
      </c>
      <c r="C835" s="6">
        <v>0.14</v>
      </c>
      <c r="D835" s="6">
        <v>0.01</v>
      </c>
      <c r="E835" s="6">
        <f t="shared" si="27"/>
        <v>0.15000000000000002</v>
      </c>
    </row>
    <row r="836" spans="1:5" s="20" customFormat="1" ht="23.25">
      <c r="A836" s="2"/>
      <c r="B836" s="3" t="s">
        <v>100</v>
      </c>
      <c r="C836" s="6">
        <f>SUM(C815:C835)</f>
        <v>26.689999999999994</v>
      </c>
      <c r="D836" s="6"/>
      <c r="E836" s="6">
        <f>SUM(E815:E835)</f>
        <v>27.589999999999996</v>
      </c>
    </row>
    <row r="837" spans="1:5" s="20" customFormat="1" ht="23.25">
      <c r="A837" s="2" t="s">
        <v>259</v>
      </c>
      <c r="B837" s="3" t="s">
        <v>101</v>
      </c>
      <c r="C837" s="6">
        <v>2.04</v>
      </c>
      <c r="D837" s="6">
        <v>1.29</v>
      </c>
      <c r="E837" s="6">
        <f>C837+D837</f>
        <v>3.33</v>
      </c>
    </row>
    <row r="838" spans="1:5" s="20" customFormat="1" ht="23.25">
      <c r="A838" s="2"/>
      <c r="B838" s="3" t="s">
        <v>451</v>
      </c>
      <c r="C838" s="6">
        <f>C836+C837</f>
        <v>28.729999999999993</v>
      </c>
      <c r="D838" s="6"/>
      <c r="E838" s="6">
        <f>E836+E837</f>
        <v>30.919999999999995</v>
      </c>
    </row>
    <row r="839" spans="1:5" s="20" customFormat="1" ht="23.25">
      <c r="A839" s="55" t="s">
        <v>610</v>
      </c>
      <c r="B839" s="56"/>
      <c r="C839" s="56"/>
      <c r="D839" s="56"/>
      <c r="E839" s="57"/>
    </row>
    <row r="840" spans="1:5" s="20" customFormat="1" ht="23.25">
      <c r="A840" s="2">
        <v>1</v>
      </c>
      <c r="B840" s="3" t="s">
        <v>611</v>
      </c>
      <c r="C840" s="6">
        <v>1.78</v>
      </c>
      <c r="D840" s="6">
        <v>1.6</v>
      </c>
      <c r="E840" s="6">
        <f aca="true" t="shared" si="28" ref="E840:E847">C840+D840</f>
        <v>3.38</v>
      </c>
    </row>
    <row r="841" spans="1:5" s="20" customFormat="1" ht="46.5">
      <c r="A841" s="2">
        <v>2</v>
      </c>
      <c r="B841" s="3" t="s">
        <v>1000</v>
      </c>
      <c r="C841" s="6">
        <v>1.78</v>
      </c>
      <c r="D841" s="6">
        <v>12.92</v>
      </c>
      <c r="E841" s="6">
        <f t="shared" si="28"/>
        <v>14.7</v>
      </c>
    </row>
    <row r="842" spans="1:5" s="20" customFormat="1" ht="46.5">
      <c r="A842" s="2">
        <v>3</v>
      </c>
      <c r="B842" s="3" t="s">
        <v>997</v>
      </c>
      <c r="C842" s="6">
        <v>1.78</v>
      </c>
      <c r="D842" s="6">
        <v>7.96</v>
      </c>
      <c r="E842" s="6">
        <f t="shared" si="28"/>
        <v>9.74</v>
      </c>
    </row>
    <row r="843" spans="1:5" s="19" customFormat="1" ht="24" customHeight="1">
      <c r="A843" s="2">
        <v>4</v>
      </c>
      <c r="B843" s="3" t="s">
        <v>998</v>
      </c>
      <c r="C843" s="6">
        <v>1.78</v>
      </c>
      <c r="D843" s="6">
        <v>8.2</v>
      </c>
      <c r="E843" s="6">
        <f t="shared" si="28"/>
        <v>9.979999999999999</v>
      </c>
    </row>
    <row r="844" spans="1:5" s="19" customFormat="1" ht="24" customHeight="1">
      <c r="A844" s="2">
        <v>5</v>
      </c>
      <c r="B844" s="14" t="s">
        <v>998</v>
      </c>
      <c r="C844" s="6">
        <v>1.78</v>
      </c>
      <c r="D844" s="6">
        <v>5.61</v>
      </c>
      <c r="E844" s="6">
        <f>C844+D844</f>
        <v>7.390000000000001</v>
      </c>
    </row>
    <row r="845" spans="1:5" s="19" customFormat="1" ht="24" customHeight="1">
      <c r="A845" s="2">
        <v>6</v>
      </c>
      <c r="B845" s="3" t="s">
        <v>999</v>
      </c>
      <c r="C845" s="6">
        <v>1.78</v>
      </c>
      <c r="D845" s="6">
        <v>14.13</v>
      </c>
      <c r="E845" s="6">
        <f t="shared" si="28"/>
        <v>15.91</v>
      </c>
    </row>
    <row r="846" spans="1:5" s="19" customFormat="1" ht="26.25">
      <c r="A846" s="2">
        <v>7</v>
      </c>
      <c r="B846" s="3" t="s">
        <v>983</v>
      </c>
      <c r="C846" s="6">
        <v>1.78</v>
      </c>
      <c r="D846" s="6">
        <v>12.15</v>
      </c>
      <c r="E846" s="6">
        <f t="shared" si="28"/>
        <v>13.93</v>
      </c>
    </row>
    <row r="847" spans="1:5" s="19" customFormat="1" ht="46.5">
      <c r="A847" s="2">
        <v>8</v>
      </c>
      <c r="B847" s="3" t="s">
        <v>995</v>
      </c>
      <c r="C847" s="6">
        <v>1.78</v>
      </c>
      <c r="D847" s="6">
        <v>18.74</v>
      </c>
      <c r="E847" s="6">
        <f t="shared" si="28"/>
        <v>20.52</v>
      </c>
    </row>
    <row r="848" spans="1:5" s="19" customFormat="1" ht="26.25">
      <c r="A848" s="37" t="s">
        <v>310</v>
      </c>
      <c r="B848" s="38"/>
      <c r="C848" s="38"/>
      <c r="D848" s="38"/>
      <c r="E848" s="39"/>
    </row>
    <row r="849" spans="1:5" s="19" customFormat="1" ht="46.5">
      <c r="A849" s="2">
        <v>1</v>
      </c>
      <c r="B849" s="5" t="s">
        <v>554</v>
      </c>
      <c r="C849" s="6">
        <v>5.71</v>
      </c>
      <c r="D849" s="6" t="s">
        <v>850</v>
      </c>
      <c r="E849" s="6">
        <f>C849</f>
        <v>5.71</v>
      </c>
    </row>
    <row r="850" spans="1:5" s="19" customFormat="1" ht="46.5">
      <c r="A850" s="2">
        <v>2</v>
      </c>
      <c r="B850" s="5" t="s">
        <v>555</v>
      </c>
      <c r="C850" s="6">
        <v>6.52</v>
      </c>
      <c r="D850" s="6" t="s">
        <v>850</v>
      </c>
      <c r="E850" s="6">
        <f aca="true" t="shared" si="29" ref="E850:E866">C850</f>
        <v>6.52</v>
      </c>
    </row>
    <row r="851" spans="1:5" s="19" customFormat="1" ht="46.5">
      <c r="A851" s="2">
        <v>3</v>
      </c>
      <c r="B851" s="3" t="s">
        <v>187</v>
      </c>
      <c r="C851" s="6">
        <v>5.53</v>
      </c>
      <c r="D851" s="6" t="s">
        <v>850</v>
      </c>
      <c r="E851" s="6">
        <f t="shared" si="29"/>
        <v>5.53</v>
      </c>
    </row>
    <row r="852" spans="1:5" s="19" customFormat="1" ht="46.5">
      <c r="A852" s="2">
        <v>4</v>
      </c>
      <c r="B852" s="3" t="s">
        <v>188</v>
      </c>
      <c r="C852" s="6">
        <v>5.54</v>
      </c>
      <c r="D852" s="6" t="s">
        <v>850</v>
      </c>
      <c r="E852" s="6">
        <f t="shared" si="29"/>
        <v>5.54</v>
      </c>
    </row>
    <row r="853" spans="1:5" s="19" customFormat="1" ht="46.5">
      <c r="A853" s="2">
        <v>5</v>
      </c>
      <c r="B853" s="3" t="s">
        <v>556</v>
      </c>
      <c r="C853" s="6">
        <v>5.1</v>
      </c>
      <c r="D853" s="6" t="s">
        <v>850</v>
      </c>
      <c r="E853" s="6">
        <f t="shared" si="29"/>
        <v>5.1</v>
      </c>
    </row>
    <row r="854" spans="1:5" s="19" customFormat="1" ht="54" customHeight="1">
      <c r="A854" s="2">
        <v>6</v>
      </c>
      <c r="B854" s="3" t="s">
        <v>1016</v>
      </c>
      <c r="C854" s="6">
        <v>5.46</v>
      </c>
      <c r="D854" s="6" t="s">
        <v>850</v>
      </c>
      <c r="E854" s="6">
        <f>C854</f>
        <v>5.46</v>
      </c>
    </row>
    <row r="855" spans="1:5" s="19" customFormat="1" ht="46.5">
      <c r="A855" s="2">
        <v>7</v>
      </c>
      <c r="B855" s="3" t="s">
        <v>605</v>
      </c>
      <c r="C855" s="6">
        <v>9.17</v>
      </c>
      <c r="D855" s="6" t="s">
        <v>850</v>
      </c>
      <c r="E855" s="6">
        <f t="shared" si="29"/>
        <v>9.17</v>
      </c>
    </row>
    <row r="856" spans="1:5" s="19" customFormat="1" ht="53.25" customHeight="1">
      <c r="A856" s="2">
        <v>8</v>
      </c>
      <c r="B856" s="3" t="s">
        <v>604</v>
      </c>
      <c r="C856" s="6">
        <v>4.89</v>
      </c>
      <c r="D856" s="6" t="s">
        <v>850</v>
      </c>
      <c r="E856" s="6">
        <f t="shared" si="29"/>
        <v>4.89</v>
      </c>
    </row>
    <row r="857" spans="1:5" s="19" customFormat="1" ht="26.25" customHeight="1">
      <c r="A857" s="2">
        <v>9</v>
      </c>
      <c r="B857" s="3" t="s">
        <v>557</v>
      </c>
      <c r="C857" s="6">
        <v>6.1</v>
      </c>
      <c r="D857" s="6" t="s">
        <v>850</v>
      </c>
      <c r="E857" s="6">
        <f t="shared" si="29"/>
        <v>6.1</v>
      </c>
    </row>
    <row r="858" spans="1:5" s="20" customFormat="1" ht="58.5" customHeight="1">
      <c r="A858" s="2">
        <v>10</v>
      </c>
      <c r="B858" s="3" t="s">
        <v>603</v>
      </c>
      <c r="C858" s="6">
        <v>6.17</v>
      </c>
      <c r="D858" s="6" t="s">
        <v>850</v>
      </c>
      <c r="E858" s="6">
        <f t="shared" si="29"/>
        <v>6.17</v>
      </c>
    </row>
    <row r="859" spans="1:5" s="20" customFormat="1" ht="54.75" customHeight="1">
      <c r="A859" s="2">
        <v>11</v>
      </c>
      <c r="B859" s="3" t="s">
        <v>720</v>
      </c>
      <c r="C859" s="6">
        <v>5.99</v>
      </c>
      <c r="D859" s="6" t="s">
        <v>850</v>
      </c>
      <c r="E859" s="6">
        <f t="shared" si="29"/>
        <v>5.99</v>
      </c>
    </row>
    <row r="860" spans="1:5" s="20" customFormat="1" ht="26.25" customHeight="1">
      <c r="A860" s="2">
        <v>12</v>
      </c>
      <c r="B860" s="3" t="s">
        <v>606</v>
      </c>
      <c r="C860" s="6">
        <v>4.82</v>
      </c>
      <c r="D860" s="6" t="s">
        <v>850</v>
      </c>
      <c r="E860" s="6">
        <f t="shared" si="29"/>
        <v>4.82</v>
      </c>
    </row>
    <row r="861" spans="1:5" s="20" customFormat="1" ht="46.5">
      <c r="A861" s="2">
        <v>13</v>
      </c>
      <c r="B861" s="3" t="s">
        <v>719</v>
      </c>
      <c r="C861" s="6">
        <v>5.52</v>
      </c>
      <c r="D861" s="6" t="s">
        <v>850</v>
      </c>
      <c r="E861" s="6">
        <f t="shared" si="29"/>
        <v>5.52</v>
      </c>
    </row>
    <row r="862" spans="1:5" s="20" customFormat="1" ht="57" customHeight="1">
      <c r="A862" s="2">
        <v>14</v>
      </c>
      <c r="B862" s="3" t="s">
        <v>558</v>
      </c>
      <c r="C862" s="6">
        <v>5.59</v>
      </c>
      <c r="D862" s="6" t="s">
        <v>850</v>
      </c>
      <c r="E862" s="6">
        <f t="shared" si="29"/>
        <v>5.59</v>
      </c>
    </row>
    <row r="863" spans="1:5" s="20" customFormat="1" ht="54.75" customHeight="1">
      <c r="A863" s="2">
        <v>15</v>
      </c>
      <c r="B863" s="3" t="s">
        <v>1017</v>
      </c>
      <c r="C863" s="6">
        <v>5.41</v>
      </c>
      <c r="D863" s="6" t="s">
        <v>850</v>
      </c>
      <c r="E863" s="6">
        <f t="shared" si="29"/>
        <v>5.41</v>
      </c>
    </row>
    <row r="864" spans="1:5" s="20" customFormat="1" ht="51.75" customHeight="1">
      <c r="A864" s="2">
        <v>16</v>
      </c>
      <c r="B864" s="3" t="s">
        <v>559</v>
      </c>
      <c r="C864" s="6">
        <v>7.74</v>
      </c>
      <c r="D864" s="6" t="s">
        <v>850</v>
      </c>
      <c r="E864" s="6">
        <f t="shared" si="29"/>
        <v>7.74</v>
      </c>
    </row>
    <row r="865" spans="1:5" s="20" customFormat="1" ht="46.5">
      <c r="A865" s="2">
        <v>17</v>
      </c>
      <c r="B865" s="3" t="s">
        <v>560</v>
      </c>
      <c r="C865" s="6">
        <v>5.87</v>
      </c>
      <c r="D865" s="6" t="s">
        <v>850</v>
      </c>
      <c r="E865" s="6">
        <f t="shared" si="29"/>
        <v>5.87</v>
      </c>
    </row>
    <row r="866" spans="1:5" s="20" customFormat="1" ht="46.5">
      <c r="A866" s="2">
        <v>18</v>
      </c>
      <c r="B866" s="3" t="s">
        <v>561</v>
      </c>
      <c r="C866" s="6">
        <v>5.87</v>
      </c>
      <c r="D866" s="6" t="s">
        <v>850</v>
      </c>
      <c r="E866" s="6">
        <f t="shared" si="29"/>
        <v>5.87</v>
      </c>
    </row>
    <row r="867" spans="1:5" ht="49.5" customHeight="1">
      <c r="A867" s="37" t="s">
        <v>184</v>
      </c>
      <c r="B867" s="38"/>
      <c r="C867" s="38"/>
      <c r="D867" s="38"/>
      <c r="E867" s="39"/>
    </row>
    <row r="868" spans="1:5" ht="46.5">
      <c r="A868" s="2" t="s">
        <v>77</v>
      </c>
      <c r="B868" s="3" t="s">
        <v>185</v>
      </c>
      <c r="C868" s="6">
        <f>8.37+(8.37*30/100)</f>
        <v>10.880999999999998</v>
      </c>
      <c r="D868" s="6" t="s">
        <v>850</v>
      </c>
      <c r="E868" s="6">
        <f>C868</f>
        <v>10.880999999999998</v>
      </c>
    </row>
    <row r="869" spans="1:5" s="19" customFormat="1" ht="46.5">
      <c r="A869" s="2" t="s">
        <v>446</v>
      </c>
      <c r="B869" s="3" t="s">
        <v>186</v>
      </c>
      <c r="C869" s="6">
        <f>16.75+(16.75*3/100)</f>
        <v>17.2525</v>
      </c>
      <c r="D869" s="6" t="s">
        <v>850</v>
      </c>
      <c r="E869" s="6">
        <f>C869</f>
        <v>17.2525</v>
      </c>
    </row>
    <row r="871" spans="1:5" ht="63" customHeight="1">
      <c r="A871" s="58" t="s">
        <v>849</v>
      </c>
      <c r="B871" s="58"/>
      <c r="C871" s="58"/>
      <c r="D871" s="58"/>
      <c r="E871" s="58"/>
    </row>
    <row r="874" spans="1:5" ht="26.25">
      <c r="A874" s="53" t="s">
        <v>717</v>
      </c>
      <c r="B874" s="53"/>
      <c r="D874" s="34" t="s">
        <v>718</v>
      </c>
      <c r="E874" s="34"/>
    </row>
    <row r="877" spans="1:5" ht="23.25">
      <c r="A877" s="54" t="s">
        <v>996</v>
      </c>
      <c r="B877" s="54"/>
      <c r="C877" s="30"/>
      <c r="D877" s="31"/>
      <c r="E877" s="30"/>
    </row>
  </sheetData>
  <sheetProtection/>
  <mergeCells count="44">
    <mergeCell ref="A874:B874"/>
    <mergeCell ref="D874:E874"/>
    <mergeCell ref="A877:B877"/>
    <mergeCell ref="A839:E839"/>
    <mergeCell ref="A848:E848"/>
    <mergeCell ref="A867:E867"/>
    <mergeCell ref="A871:E871"/>
    <mergeCell ref="A734:E734"/>
    <mergeCell ref="A803:E803"/>
    <mergeCell ref="A814:E814"/>
    <mergeCell ref="A470:E470"/>
    <mergeCell ref="A490:E490"/>
    <mergeCell ref="A641:E641"/>
    <mergeCell ref="A669:E669"/>
    <mergeCell ref="A684:E684"/>
    <mergeCell ref="A687:E687"/>
    <mergeCell ref="A297:E297"/>
    <mergeCell ref="B300:E300"/>
    <mergeCell ref="A380:E380"/>
    <mergeCell ref="B383:E383"/>
    <mergeCell ref="A461:E461"/>
    <mergeCell ref="A462:E462"/>
    <mergeCell ref="A139:E139"/>
    <mergeCell ref="A142:E142"/>
    <mergeCell ref="A184:E184"/>
    <mergeCell ref="A207:E207"/>
    <mergeCell ref="A236:E236"/>
    <mergeCell ref="A246:E246"/>
    <mergeCell ref="A260:E260"/>
    <mergeCell ref="C1:E1"/>
    <mergeCell ref="C2:E2"/>
    <mergeCell ref="C3:E3"/>
    <mergeCell ref="C4:E4"/>
    <mergeCell ref="A34:E34"/>
    <mergeCell ref="A49:E49"/>
    <mergeCell ref="A90:E90"/>
    <mergeCell ref="A9:E9"/>
    <mergeCell ref="A8:E8"/>
    <mergeCell ref="A10:E10"/>
    <mergeCell ref="A7:E7"/>
    <mergeCell ref="A14:E14"/>
    <mergeCell ref="A98:E98"/>
    <mergeCell ref="A11:E11"/>
    <mergeCell ref="A24:E24"/>
  </mergeCells>
  <printOptions horizontalCentered="1"/>
  <pageMargins left="0.5905511811023623" right="0.1968503937007874" top="0.1968503937007874" bottom="0.1968503937007874" header="0.31496062992125984" footer="0.31496062992125984"/>
  <pageSetup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Женя_молодец</dc:creator>
  <cp:keywords/>
  <dc:description/>
  <cp:lastModifiedBy>Admin</cp:lastModifiedBy>
  <cp:lastPrinted>2020-01-03T06:57:26Z</cp:lastPrinted>
  <dcterms:created xsi:type="dcterms:W3CDTF">2010-04-16T15:04:28Z</dcterms:created>
  <dcterms:modified xsi:type="dcterms:W3CDTF">2020-01-03T07:07:45Z</dcterms:modified>
  <cp:category/>
  <cp:version/>
  <cp:contentType/>
  <cp:contentStatus/>
</cp:coreProperties>
</file>